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1310"/>
  </bookViews>
  <sheets>
    <sheet name="DeinName" sheetId="1" r:id="rId1"/>
  </sheets>
  <externalReferences>
    <externalReference r:id="rId2"/>
  </externalReferences>
  <definedNames>
    <definedName name="_xlnm.Print_Area" localSheetId="0">DeinName!$A$7:$L$38</definedName>
    <definedName name="Vorrunde" localSheetId="0">DeinName!$W$1</definedName>
  </definedNames>
  <calcPr calcId="145621" concurrentCalc="0"/>
</workbook>
</file>

<file path=xl/calcChain.xml><?xml version="1.0" encoding="utf-8"?>
<calcChain xmlns="http://schemas.openxmlformats.org/spreadsheetml/2006/main">
  <c r="S46" i="1" l="1"/>
  <c r="T46" i="1"/>
  <c r="S45" i="1"/>
  <c r="T45" i="1"/>
  <c r="S44" i="1"/>
  <c r="T44" i="1"/>
  <c r="S43" i="1"/>
  <c r="T43" i="1"/>
  <c r="T41" i="1"/>
  <c r="I21" i="1"/>
  <c r="H21" i="1"/>
  <c r="C27" i="1"/>
  <c r="I20" i="1"/>
  <c r="H20" i="1"/>
  <c r="F27" i="1"/>
  <c r="N27" i="1"/>
  <c r="O27" i="1"/>
  <c r="P27" i="1"/>
  <c r="Q27" i="1"/>
  <c r="R27" i="1"/>
  <c r="S27" i="1"/>
  <c r="T27" i="1"/>
  <c r="I23" i="1"/>
  <c r="H23" i="1"/>
  <c r="C28" i="1"/>
  <c r="I22" i="1"/>
  <c r="H22" i="1"/>
  <c r="F28" i="1"/>
  <c r="N28" i="1"/>
  <c r="O28" i="1"/>
  <c r="P28" i="1"/>
  <c r="Q28" i="1"/>
  <c r="R28" i="1"/>
  <c r="S28" i="1"/>
  <c r="T28" i="1"/>
  <c r="K27" i="1"/>
  <c r="J27" i="1"/>
  <c r="C32" i="1"/>
  <c r="K28" i="1"/>
  <c r="J28" i="1"/>
  <c r="F32" i="1"/>
  <c r="N32" i="1"/>
  <c r="O32" i="1"/>
  <c r="P32" i="1"/>
  <c r="Q32" i="1"/>
  <c r="R32" i="1"/>
  <c r="S32" i="1"/>
  <c r="T32" i="1"/>
  <c r="I27" i="1"/>
  <c r="H27" i="1"/>
  <c r="C36" i="1"/>
  <c r="I28" i="1"/>
  <c r="H28" i="1"/>
  <c r="F36" i="1"/>
  <c r="N36" i="1"/>
  <c r="O36" i="1"/>
  <c r="P36" i="1"/>
  <c r="Q36" i="1"/>
  <c r="R36" i="1"/>
  <c r="S36" i="1"/>
  <c r="T36" i="1"/>
  <c r="I36" i="1"/>
  <c r="H36" i="1"/>
  <c r="D38" i="1"/>
  <c r="S38" i="1"/>
  <c r="T38" i="1"/>
  <c r="M36" i="1"/>
  <c r="M32" i="1"/>
  <c r="I32" i="1"/>
  <c r="H32" i="1"/>
  <c r="M28" i="1"/>
  <c r="M27" i="1"/>
  <c r="I13" i="1"/>
  <c r="H13" i="1"/>
  <c r="C20" i="1"/>
  <c r="I14" i="1"/>
  <c r="H14" i="1"/>
  <c r="F20" i="1"/>
  <c r="N20" i="1"/>
  <c r="O20" i="1"/>
  <c r="P20" i="1"/>
  <c r="Q20" i="1"/>
  <c r="R20" i="1"/>
  <c r="S20" i="1"/>
  <c r="T20" i="1"/>
  <c r="I9" i="1"/>
  <c r="H9" i="1"/>
  <c r="C21" i="1"/>
  <c r="I10" i="1"/>
  <c r="H10" i="1"/>
  <c r="F21" i="1"/>
  <c r="S21" i="1"/>
  <c r="T21" i="1"/>
  <c r="I15" i="1"/>
  <c r="H15" i="1"/>
  <c r="C22" i="1"/>
  <c r="I16" i="1"/>
  <c r="H16" i="1"/>
  <c r="F22" i="1"/>
  <c r="N22" i="1"/>
  <c r="O22" i="1"/>
  <c r="P22" i="1"/>
  <c r="Q22" i="1"/>
  <c r="R22" i="1"/>
  <c r="S22" i="1"/>
  <c r="T22" i="1"/>
  <c r="I11" i="1"/>
  <c r="H11" i="1"/>
  <c r="C23" i="1"/>
  <c r="I12" i="1"/>
  <c r="H12" i="1"/>
  <c r="F23" i="1"/>
  <c r="S23" i="1"/>
  <c r="T23" i="1"/>
  <c r="T24" i="1"/>
  <c r="R23" i="1"/>
  <c r="Q23" i="1"/>
  <c r="P23" i="1"/>
  <c r="O23" i="1"/>
  <c r="N23" i="1"/>
  <c r="M23" i="1"/>
  <c r="M22" i="1"/>
  <c r="R21" i="1"/>
  <c r="Q21" i="1"/>
  <c r="P21" i="1"/>
  <c r="O21" i="1"/>
  <c r="N21" i="1"/>
  <c r="M21" i="1"/>
  <c r="M20" i="1"/>
  <c r="N9" i="1"/>
  <c r="O9" i="1"/>
  <c r="P9" i="1"/>
  <c r="Q9" i="1"/>
  <c r="R9" i="1"/>
  <c r="S9" i="1"/>
  <c r="T9" i="1"/>
  <c r="N10" i="1"/>
  <c r="O10" i="1"/>
  <c r="P10" i="1"/>
  <c r="Q10" i="1"/>
  <c r="R10" i="1"/>
  <c r="S10" i="1"/>
  <c r="T10" i="1"/>
  <c r="N11" i="1"/>
  <c r="O11" i="1"/>
  <c r="P11" i="1"/>
  <c r="Q11" i="1"/>
  <c r="R11" i="1"/>
  <c r="S11" i="1"/>
  <c r="T11" i="1"/>
  <c r="N12" i="1"/>
  <c r="O12" i="1"/>
  <c r="P12" i="1"/>
  <c r="Q12" i="1"/>
  <c r="R12" i="1"/>
  <c r="S12" i="1"/>
  <c r="T12" i="1"/>
  <c r="N13" i="1"/>
  <c r="O13" i="1"/>
  <c r="P13" i="1"/>
  <c r="Q13" i="1"/>
  <c r="R13" i="1"/>
  <c r="S13" i="1"/>
  <c r="T13" i="1"/>
  <c r="S14" i="1"/>
  <c r="T14" i="1"/>
  <c r="N15" i="1"/>
  <c r="O15" i="1"/>
  <c r="P15" i="1"/>
  <c r="Q15" i="1"/>
  <c r="R15" i="1"/>
  <c r="S15" i="1"/>
  <c r="T15" i="1"/>
  <c r="S16" i="1"/>
  <c r="T16" i="1"/>
  <c r="T17" i="1"/>
  <c r="R16" i="1"/>
  <c r="Q16" i="1"/>
  <c r="P16" i="1"/>
  <c r="O16" i="1"/>
  <c r="N16" i="1"/>
  <c r="M16" i="1"/>
  <c r="M15" i="1"/>
  <c r="R14" i="1"/>
  <c r="Q14" i="1"/>
  <c r="P14" i="1"/>
  <c r="O14" i="1"/>
  <c r="N14" i="1"/>
  <c r="M14" i="1"/>
  <c r="M13" i="1"/>
  <c r="M12" i="1"/>
  <c r="M11" i="1"/>
  <c r="M10" i="1"/>
  <c r="M9" i="1"/>
  <c r="W1" i="1"/>
  <c r="W2" i="1"/>
  <c r="W3" i="1"/>
  <c r="W4" i="1"/>
  <c r="W5" i="1"/>
  <c r="Y2" i="1"/>
  <c r="Y3" i="1"/>
  <c r="Y4" i="1"/>
  <c r="Y5" i="1"/>
  <c r="Y6" i="1"/>
  <c r="Y1" i="1"/>
</calcChain>
</file>

<file path=xl/sharedStrings.xml><?xml version="1.0" encoding="utf-8"?>
<sst xmlns="http://schemas.openxmlformats.org/spreadsheetml/2006/main" count="77" uniqueCount="58">
  <si>
    <t>Anleitung</t>
  </si>
  <si>
    <t>Ihr müsst lediglich die Ergebnisse in die dafür vorgesehenen weißen Felder</t>
  </si>
  <si>
    <t xml:space="preserve">Vorrundenpunkte = </t>
  </si>
  <si>
    <t>Gesamtpunkte =</t>
  </si>
  <si>
    <t>eintragen. In der hintersten Spalte könnt ihr zudem vermerken, ob es sich bei eurem Tipp</t>
  </si>
  <si>
    <t>Tabelle A =</t>
  </si>
  <si>
    <t>Tabelle B =</t>
  </si>
  <si>
    <r>
      <t xml:space="preserve">um Verlängerung oder Elfmeterschießen handelt. Selbstverständlich könnt ihr hier </t>
    </r>
    <r>
      <rPr>
        <b/>
        <sz val="10"/>
        <color indexed="9"/>
        <rFont val="Tahoma"/>
        <family val="2"/>
      </rPr>
      <t>KEIN</t>
    </r>
  </si>
  <si>
    <t>Tabelle C =</t>
  </si>
  <si>
    <t>Tabelle D =</t>
  </si>
  <si>
    <r>
      <t xml:space="preserve">Unentschieden mehr tippen - es </t>
    </r>
    <r>
      <rPr>
        <b/>
        <sz val="10"/>
        <color indexed="9"/>
        <rFont val="Tahoma"/>
        <family val="2"/>
      </rPr>
      <t>MUSS</t>
    </r>
    <r>
      <rPr>
        <sz val="10"/>
        <color indexed="9"/>
        <rFont val="Tahoma"/>
        <family val="2"/>
      </rPr>
      <t xml:space="preserve"> einen Sieger geben, dieser wird automatisch in die </t>
    </r>
  </si>
  <si>
    <t>Tabelle E =</t>
  </si>
  <si>
    <t>Tabelle F =</t>
  </si>
  <si>
    <r>
      <t xml:space="preserve">nächste Runde eingetragen, ihr müsst </t>
    </r>
    <r>
      <rPr>
        <b/>
        <sz val="10"/>
        <color indexed="9"/>
        <rFont val="Tahoma"/>
        <family val="2"/>
      </rPr>
      <t>LEDIGLICH</t>
    </r>
    <r>
      <rPr>
        <sz val="10"/>
        <color indexed="9"/>
        <rFont val="Tahoma"/>
        <family val="2"/>
      </rPr>
      <t xml:space="preserve"> die Ergebnisse eintragen!</t>
    </r>
  </si>
  <si>
    <t>Tabelle G =</t>
  </si>
  <si>
    <t>Tabelle H =</t>
  </si>
  <si>
    <t>Name:</t>
  </si>
  <si>
    <t>Zwischensumme =</t>
  </si>
  <si>
    <t>Achtelfinale</t>
  </si>
  <si>
    <t>Verl. / 11m</t>
  </si>
  <si>
    <t xml:space="preserve"> </t>
  </si>
  <si>
    <t>Tipp n.E./n.V.</t>
  </si>
  <si>
    <t>regulär/non-reg.</t>
  </si>
  <si>
    <t>Tipp regulär</t>
  </si>
  <si>
    <t>Trostpunkt</t>
  </si>
  <si>
    <t>Punkte</t>
  </si>
  <si>
    <t>Punkte inkl. Pos.</t>
  </si>
  <si>
    <t>Brasilien</t>
  </si>
  <si>
    <t>Chile</t>
  </si>
  <si>
    <t>Kolumbien</t>
  </si>
  <si>
    <t>Uruguay</t>
  </si>
  <si>
    <t>regulär</t>
  </si>
  <si>
    <t>Niederlande</t>
  </si>
  <si>
    <t>Mexiko</t>
  </si>
  <si>
    <t>Costa Rica</t>
  </si>
  <si>
    <t>Griechenland</t>
  </si>
  <si>
    <t>Frankreich</t>
  </si>
  <si>
    <t>Nigeria</t>
  </si>
  <si>
    <t>Deutschland</t>
  </si>
  <si>
    <t>Algerien</t>
  </si>
  <si>
    <t>Argentinien</t>
  </si>
  <si>
    <t>Schweiz</t>
  </si>
  <si>
    <t>Belgien</t>
  </si>
  <si>
    <t>USA</t>
  </si>
  <si>
    <t>Zwischensumme II</t>
  </si>
  <si>
    <t>Viertelfinale</t>
  </si>
  <si>
    <t>Zwischensumme III</t>
  </si>
  <si>
    <t>Halbfinale</t>
  </si>
  <si>
    <t>Spiel um den dritten Platz</t>
  </si>
  <si>
    <t>Endspiel</t>
  </si>
  <si>
    <t>Weltmeister 2014</t>
  </si>
  <si>
    <t>Zwischensumme IV</t>
  </si>
  <si>
    <t>Zwischensumme V</t>
  </si>
  <si>
    <t>Torschützenkönig =</t>
  </si>
  <si>
    <t>Weltmeister =</t>
  </si>
  <si>
    <t>Deutschland =</t>
  </si>
  <si>
    <t>Halbfinale =</t>
  </si>
  <si>
    <t>"Dein Name"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</si>
</sst>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;@"/>
    <numFmt numFmtId="165" formatCode="h:mm;@"/>
  </numFmts>
  <fonts count="19">
    <font>
      <sz val="8"/>
      <name val="Arial Cyr"/>
    </font>
    <font>
      <b/>
      <u/>
      <sz val="14"/>
      <color theme="0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  <font>
      <sz val="8"/>
      <color theme="0"/>
      <name val="Arial Cyr"/>
    </font>
    <font>
      <sz val="10"/>
      <name val="Tahoma"/>
      <family val="2"/>
    </font>
    <font>
      <b/>
      <sz val="10"/>
      <color indexed="9"/>
      <name val="Tahoma"/>
      <family val="2"/>
    </font>
    <font>
      <sz val="10"/>
      <color indexed="9"/>
      <name val="Tahoma"/>
      <family val="2"/>
    </font>
    <font>
      <sz val="20"/>
      <name val="Tahoma"/>
      <family val="2"/>
    </font>
    <font>
      <i/>
      <sz val="20"/>
      <name val="Arial Cyr"/>
    </font>
    <font>
      <b/>
      <sz val="12"/>
      <name val="Arial"/>
      <family val="2"/>
      <charset val="1"/>
    </font>
    <font>
      <b/>
      <sz val="10"/>
      <name val="Tahoma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10"/>
      <name val="Arial"/>
      <family val="2"/>
    </font>
    <font>
      <sz val="10"/>
      <name val="Arial Cyr"/>
    </font>
    <font>
      <b/>
      <sz val="18"/>
      <name val="Arial"/>
      <family val="2"/>
      <charset val="1"/>
    </font>
    <font>
      <b/>
      <sz val="16"/>
      <name val="Arial"/>
      <family val="2"/>
      <charset val="1"/>
    </font>
    <font>
      <i/>
      <sz val="1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indexed="50"/>
        <bgColor indexed="51"/>
      </patternFill>
    </fill>
    <fill>
      <patternFill patternType="solid">
        <fgColor indexed="53"/>
        <bgColor indexed="29"/>
      </patternFill>
    </fill>
    <fill>
      <patternFill patternType="solid">
        <fgColor indexed="41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38"/>
        <bgColor indexed="17"/>
      </patternFill>
    </fill>
    <fill>
      <patternFill patternType="solid">
        <fgColor indexed="46"/>
        <bgColor indexed="21"/>
      </patternFill>
    </fill>
    <fill>
      <patternFill patternType="solid">
        <fgColor indexed="17"/>
        <bgColor indexed="38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164" fontId="1" fillId="2" borderId="0" xfId="0" applyNumberFormat="1" applyFont="1" applyFill="1" applyAlignment="1" applyProtection="1">
      <alignment horizontal="left" vertical="center"/>
      <protection hidden="1"/>
    </xf>
    <xf numFmtId="165" fontId="2" fillId="2" borderId="0" xfId="0" applyNumberFormat="1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164" fontId="3" fillId="2" borderId="0" xfId="0" applyNumberFormat="1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>
      <alignment vertical="center"/>
    </xf>
    <xf numFmtId="0" fontId="0" fillId="0" borderId="1" xfId="0" applyBorder="1" applyAlignment="1">
      <alignment horizontal="left" vertical="center"/>
    </xf>
    <xf numFmtId="0" fontId="11" fillId="0" borderId="0" xfId="0" applyFont="1" applyAlignment="1" applyProtection="1">
      <alignment vertical="center"/>
      <protection hidden="1"/>
    </xf>
    <xf numFmtId="16" fontId="12" fillId="4" borderId="6" xfId="0" applyNumberFormat="1" applyFont="1" applyFill="1" applyBorder="1" applyAlignment="1" applyProtection="1">
      <alignment horizontal="right" vertical="center"/>
      <protection hidden="1"/>
    </xf>
    <xf numFmtId="165" fontId="12" fillId="4" borderId="7" xfId="0" applyNumberFormat="1" applyFont="1" applyFill="1" applyBorder="1" applyAlignment="1" applyProtection="1">
      <alignment horizontal="center" vertical="center"/>
      <protection hidden="1"/>
    </xf>
    <xf numFmtId="0" fontId="12" fillId="4" borderId="8" xfId="0" applyFont="1" applyFill="1" applyBorder="1" applyAlignment="1">
      <alignment horizontal="right"/>
    </xf>
    <xf numFmtId="0" fontId="13" fillId="0" borderId="9" xfId="0" applyFont="1" applyBorder="1" applyAlignment="1" applyProtection="1">
      <alignment horizontal="center" vertical="center"/>
      <protection locked="0"/>
    </xf>
    <xf numFmtId="0" fontId="12" fillId="4" borderId="8" xfId="0" applyFont="1" applyFill="1" applyBorder="1" applyAlignment="1">
      <alignment horizontal="left"/>
    </xf>
    <xf numFmtId="0" fontId="12" fillId="5" borderId="10" xfId="0" applyFont="1" applyFill="1" applyBorder="1" applyAlignment="1" applyProtection="1">
      <alignment vertical="center"/>
      <protection locked="0"/>
    </xf>
    <xf numFmtId="0" fontId="5" fillId="6" borderId="0" xfId="0" applyFont="1" applyFill="1" applyBorder="1" applyAlignment="1" applyProtection="1">
      <alignment vertical="center"/>
      <protection hidden="1"/>
    </xf>
    <xf numFmtId="0" fontId="5" fillId="6" borderId="11" xfId="0" applyFont="1" applyFill="1" applyBorder="1" applyAlignment="1" applyProtection="1">
      <alignment vertical="center"/>
      <protection hidden="1"/>
    </xf>
    <xf numFmtId="0" fontId="14" fillId="4" borderId="8" xfId="0" applyFont="1" applyFill="1" applyBorder="1" applyAlignment="1" applyProtection="1">
      <alignment horizontal="right"/>
    </xf>
    <xf numFmtId="0" fontId="14" fillId="4" borderId="8" xfId="0" applyFont="1" applyFill="1" applyBorder="1" applyAlignment="1" applyProtection="1">
      <alignment horizontal="left"/>
    </xf>
    <xf numFmtId="164" fontId="12" fillId="0" borderId="12" xfId="0" applyNumberFormat="1" applyFont="1" applyFill="1" applyBorder="1" applyAlignment="1" applyProtection="1">
      <alignment horizontal="right" vertical="center"/>
      <protection hidden="1"/>
    </xf>
    <xf numFmtId="165" fontId="12" fillId="0" borderId="12" xfId="0" applyNumberFormat="1" applyFont="1" applyFill="1" applyBorder="1" applyAlignment="1" applyProtection="1">
      <alignment vertical="center"/>
      <protection hidden="1"/>
    </xf>
    <xf numFmtId="0" fontId="12" fillId="0" borderId="12" xfId="0" applyFont="1" applyFill="1" applyBorder="1" applyAlignment="1" applyProtection="1">
      <alignment horizontal="right" vertical="center"/>
      <protection hidden="1"/>
    </xf>
    <xf numFmtId="0" fontId="12" fillId="0" borderId="12" xfId="0" applyFont="1" applyFill="1" applyBorder="1" applyAlignment="1" applyProtection="1">
      <alignment horizontal="center" vertical="center"/>
      <protection hidden="1"/>
    </xf>
    <xf numFmtId="0" fontId="12" fillId="0" borderId="12" xfId="0" applyFont="1" applyFill="1" applyBorder="1" applyAlignment="1" applyProtection="1">
      <alignment horizontal="left" vertical="center"/>
      <protection hidden="1"/>
    </xf>
    <xf numFmtId="0" fontId="12" fillId="0" borderId="13" xfId="0" applyFont="1" applyFill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16" fontId="12" fillId="7" borderId="6" xfId="0" applyNumberFormat="1" applyFont="1" applyFill="1" applyBorder="1" applyAlignment="1" applyProtection="1">
      <alignment horizontal="right" vertical="center"/>
      <protection hidden="1"/>
    </xf>
    <xf numFmtId="165" fontId="12" fillId="7" borderId="7" xfId="0" applyNumberFormat="1" applyFont="1" applyFill="1" applyBorder="1" applyAlignment="1" applyProtection="1">
      <alignment horizontal="center" vertical="center"/>
      <protection hidden="1"/>
    </xf>
    <xf numFmtId="0" fontId="12" fillId="7" borderId="8" xfId="0" applyFont="1" applyFill="1" applyBorder="1" applyAlignment="1">
      <alignment horizontal="right"/>
    </xf>
    <xf numFmtId="0" fontId="15" fillId="7" borderId="8" xfId="0" applyFont="1" applyFill="1" applyBorder="1"/>
    <xf numFmtId="164" fontId="12" fillId="0" borderId="14" xfId="0" applyNumberFormat="1" applyFont="1" applyFill="1" applyBorder="1" applyAlignment="1" applyProtection="1">
      <alignment horizontal="right" vertical="center"/>
      <protection hidden="1"/>
    </xf>
    <xf numFmtId="16" fontId="12" fillId="8" borderId="15" xfId="0" applyNumberFormat="1" applyFont="1" applyFill="1" applyBorder="1" applyAlignment="1" applyProtection="1">
      <alignment horizontal="right" vertical="center"/>
      <protection hidden="1"/>
    </xf>
    <xf numFmtId="165" fontId="12" fillId="8" borderId="6" xfId="0" applyNumberFormat="1" applyFont="1" applyFill="1" applyBorder="1" applyAlignment="1" applyProtection="1">
      <alignment horizontal="center" vertical="center"/>
      <protection hidden="1"/>
    </xf>
    <xf numFmtId="0" fontId="12" fillId="8" borderId="8" xfId="0" applyFont="1" applyFill="1" applyBorder="1" applyAlignment="1">
      <alignment horizontal="right"/>
    </xf>
    <xf numFmtId="0" fontId="12" fillId="8" borderId="8" xfId="0" applyFont="1" applyFill="1" applyBorder="1" applyAlignment="1">
      <alignment horizontal="left"/>
    </xf>
    <xf numFmtId="16" fontId="12" fillId="10" borderId="6" xfId="0" applyNumberFormat="1" applyFont="1" applyFill="1" applyBorder="1" applyAlignment="1" applyProtection="1">
      <alignment horizontal="right" vertical="center"/>
      <protection hidden="1"/>
    </xf>
    <xf numFmtId="165" fontId="12" fillId="10" borderId="7" xfId="0" applyNumberFormat="1" applyFont="1" applyFill="1" applyBorder="1" applyAlignment="1" applyProtection="1">
      <alignment horizontal="center" vertical="center"/>
      <protection hidden="1"/>
    </xf>
    <xf numFmtId="0" fontId="12" fillId="10" borderId="8" xfId="0" applyFont="1" applyFill="1" applyBorder="1" applyAlignment="1">
      <alignment horizontal="right"/>
    </xf>
    <xf numFmtId="0" fontId="12" fillId="10" borderId="8" xfId="0" applyFont="1" applyFill="1" applyBorder="1"/>
    <xf numFmtId="16" fontId="12" fillId="11" borderId="6" xfId="0" applyNumberFormat="1" applyFont="1" applyFill="1" applyBorder="1" applyAlignment="1" applyProtection="1">
      <alignment horizontal="right" vertical="center"/>
      <protection hidden="1"/>
    </xf>
    <xf numFmtId="165" fontId="12" fillId="11" borderId="7" xfId="0" applyNumberFormat="1" applyFont="1" applyFill="1" applyBorder="1" applyAlignment="1" applyProtection="1">
      <alignment horizontal="center" vertical="center"/>
      <protection hidden="1"/>
    </xf>
    <xf numFmtId="0" fontId="12" fillId="11" borderId="8" xfId="0" applyFont="1" applyFill="1" applyBorder="1" applyAlignment="1">
      <alignment horizontal="right"/>
    </xf>
    <xf numFmtId="0" fontId="13" fillId="12" borderId="9" xfId="0" applyFont="1" applyFill="1" applyBorder="1" applyAlignment="1" applyProtection="1">
      <alignment horizontal="center" vertical="center"/>
      <protection locked="0"/>
    </xf>
    <xf numFmtId="0" fontId="12" fillId="11" borderId="0" xfId="0" applyFont="1" applyFill="1"/>
    <xf numFmtId="164" fontId="12" fillId="13" borderId="0" xfId="0" applyNumberFormat="1" applyFont="1" applyFill="1" applyBorder="1" applyAlignment="1" applyProtection="1">
      <alignment horizontal="right" vertical="center"/>
      <protection hidden="1"/>
    </xf>
    <xf numFmtId="165" fontId="12" fillId="13" borderId="0" xfId="0" applyNumberFormat="1" applyFont="1" applyFill="1" applyBorder="1" applyAlignment="1" applyProtection="1">
      <alignment vertical="center"/>
      <protection hidden="1"/>
    </xf>
    <xf numFmtId="0" fontId="12" fillId="13" borderId="0" xfId="0" applyFont="1" applyFill="1" applyBorder="1" applyAlignment="1" applyProtection="1">
      <alignment horizontal="right" vertical="center"/>
      <protection hidden="1"/>
    </xf>
    <xf numFmtId="0" fontId="12" fillId="13" borderId="0" xfId="0" applyFont="1" applyFill="1" applyBorder="1" applyAlignment="1" applyProtection="1">
      <alignment horizontal="center" vertical="center"/>
      <protection hidden="1"/>
    </xf>
    <xf numFmtId="0" fontId="12" fillId="13" borderId="0" xfId="0" applyFont="1" applyFill="1" applyBorder="1" applyAlignment="1" applyProtection="1">
      <alignment horizontal="left" vertical="center"/>
      <protection hidden="1"/>
    </xf>
    <xf numFmtId="0" fontId="12" fillId="13" borderId="0" xfId="0" applyFont="1" applyFill="1" applyBorder="1" applyAlignment="1" applyProtection="1">
      <alignment vertical="center"/>
      <protection hidden="1"/>
    </xf>
    <xf numFmtId="0" fontId="17" fillId="14" borderId="2" xfId="0" applyFont="1" applyFill="1" applyBorder="1"/>
    <xf numFmtId="0" fontId="12" fillId="14" borderId="2" xfId="0" applyFont="1" applyFill="1" applyBorder="1" applyAlignment="1" applyProtection="1">
      <alignment vertical="center"/>
      <protection hidden="1"/>
    </xf>
    <xf numFmtId="0" fontId="5" fillId="6" borderId="1" xfId="0" applyFont="1" applyFill="1" applyBorder="1" applyAlignment="1" applyProtection="1">
      <alignment vertical="center"/>
      <protection hidden="1"/>
    </xf>
    <xf numFmtId="0" fontId="5" fillId="6" borderId="16" xfId="0" applyFont="1" applyFill="1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164" fontId="5" fillId="13" borderId="17" xfId="0" applyNumberFormat="1" applyFont="1" applyFill="1" applyBorder="1" applyAlignment="1" applyProtection="1">
      <alignment horizontal="right" vertical="center"/>
      <protection hidden="1"/>
    </xf>
    <xf numFmtId="165" fontId="5" fillId="13" borderId="18" xfId="0" applyNumberFormat="1" applyFont="1" applyFill="1" applyBorder="1" applyAlignment="1" applyProtection="1">
      <alignment vertical="center"/>
      <protection hidden="1"/>
    </xf>
    <xf numFmtId="0" fontId="5" fillId="13" borderId="18" xfId="0" applyFont="1" applyFill="1" applyBorder="1" applyAlignment="1" applyProtection="1">
      <alignment horizontal="right" vertical="center"/>
      <protection hidden="1"/>
    </xf>
    <xf numFmtId="0" fontId="5" fillId="13" borderId="18" xfId="0" applyFont="1" applyFill="1" applyBorder="1" applyAlignment="1" applyProtection="1">
      <alignment horizontal="center" vertical="center"/>
      <protection hidden="1"/>
    </xf>
    <xf numFmtId="0" fontId="5" fillId="13" borderId="18" xfId="0" applyFont="1" applyFill="1" applyBorder="1" applyAlignment="1" applyProtection="1">
      <alignment horizontal="left" vertical="center"/>
      <protection hidden="1"/>
    </xf>
    <xf numFmtId="0" fontId="5" fillId="13" borderId="18" xfId="0" applyFont="1" applyFill="1" applyBorder="1" applyAlignment="1" applyProtection="1">
      <alignment vertical="center"/>
      <protection hidden="1"/>
    </xf>
    <xf numFmtId="0" fontId="5" fillId="11" borderId="18" xfId="0" applyFont="1" applyFill="1" applyBorder="1" applyAlignment="1" applyProtection="1">
      <alignment vertical="center"/>
      <protection hidden="1"/>
    </xf>
    <xf numFmtId="0" fontId="5" fillId="15" borderId="18" xfId="0" applyFont="1" applyFill="1" applyBorder="1" applyAlignment="1" applyProtection="1">
      <alignment vertical="center"/>
      <protection hidden="1"/>
    </xf>
    <xf numFmtId="0" fontId="5" fillId="15" borderId="19" xfId="0" applyFont="1" applyFill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horizontal="right" vertical="center"/>
      <protection hidden="1"/>
    </xf>
    <xf numFmtId="165" fontId="5" fillId="0" borderId="12" xfId="0" applyNumberFormat="1" applyFont="1" applyBorder="1" applyAlignment="1" applyProtection="1">
      <alignment vertical="center"/>
      <protection hidden="1"/>
    </xf>
    <xf numFmtId="0" fontId="5" fillId="0" borderId="12" xfId="0" applyFont="1" applyBorder="1" applyAlignment="1" applyProtection="1">
      <alignment horizontal="righ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vertical="center"/>
      <protection hidden="1"/>
    </xf>
    <xf numFmtId="164" fontId="5" fillId="0" borderId="0" xfId="0" applyNumberFormat="1" applyFont="1" applyBorder="1" applyAlignment="1" applyProtection="1">
      <alignment horizontal="right" vertical="center"/>
      <protection hidden="1"/>
    </xf>
    <xf numFmtId="1" fontId="5" fillId="0" borderId="0" xfId="0" applyNumberFormat="1" applyFont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horizontal="right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5" fillId="0" borderId="20" xfId="0" applyFont="1" applyBorder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horizontal="right" vertical="center"/>
      <protection hidden="1"/>
    </xf>
    <xf numFmtId="165" fontId="5" fillId="0" borderId="0" xfId="0" applyNumberFormat="1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164" fontId="10" fillId="4" borderId="3" xfId="0" applyNumberFormat="1" applyFont="1" applyFill="1" applyBorder="1" applyAlignment="1" applyProtection="1">
      <alignment horizontal="center" vertical="center"/>
      <protection hidden="1"/>
    </xf>
    <xf numFmtId="164" fontId="10" fillId="4" borderId="4" xfId="0" applyNumberFormat="1" applyFont="1" applyFill="1" applyBorder="1" applyAlignment="1" applyProtection="1">
      <alignment horizontal="center" vertical="center"/>
      <protection hidden="1"/>
    </xf>
    <xf numFmtId="164" fontId="10" fillId="4" borderId="5" xfId="0" applyNumberFormat="1" applyFont="1" applyFill="1" applyBorder="1" applyAlignment="1" applyProtection="1">
      <alignment horizontal="center" vertical="center"/>
      <protection hidden="1"/>
    </xf>
    <xf numFmtId="164" fontId="16" fillId="14" borderId="2" xfId="0" applyNumberFormat="1" applyFont="1" applyFill="1" applyBorder="1" applyAlignment="1" applyProtection="1">
      <alignment horizontal="center" vertical="center"/>
      <protection hidden="1"/>
    </xf>
    <xf numFmtId="164" fontId="10" fillId="9" borderId="3" xfId="0" applyNumberFormat="1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>
      <alignment vertical="center"/>
    </xf>
    <xf numFmtId="165" fontId="3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1" xfId="0" applyFont="1" applyFill="1" applyBorder="1" applyAlignment="1">
      <alignment horizontal="left" vertical="center"/>
    </xf>
    <xf numFmtId="165" fontId="8" fillId="0" borderId="2" xfId="0" applyNumberFormat="1" applyFont="1" applyFill="1" applyBorder="1" applyAlignment="1" applyProtection="1">
      <alignment horizontal="right" vertical="center"/>
      <protection hidden="1"/>
    </xf>
    <xf numFmtId="0" fontId="0" fillId="0" borderId="2" xfId="0" applyBorder="1" applyAlignment="1">
      <alignment horizontal="right" vertical="center"/>
    </xf>
    <xf numFmtId="0" fontId="9" fillId="3" borderId="2" xfId="0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1">
    <dxf>
      <font>
        <b val="0"/>
        <condense val="0"/>
        <extend val="0"/>
        <sz val="8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11</xdr:row>
      <xdr:rowOff>0</xdr:rowOff>
    </xdr:from>
    <xdr:to>
      <xdr:col>12</xdr:col>
      <xdr:colOff>0</xdr:colOff>
      <xdr:row>37</xdr:row>
      <xdr:rowOff>238125</xdr:rowOff>
    </xdr:to>
    <xdr:sp macro="" textlink="" fLocksText="0">
      <xdr:nvSpPr>
        <xdr:cNvPr id="2" name="Rectangle 1"/>
        <xdr:cNvSpPr>
          <a:spLocks noChangeArrowheads="1"/>
        </xdr:cNvSpPr>
      </xdr:nvSpPr>
      <xdr:spPr bwMode="auto">
        <a:xfrm>
          <a:off x="5105400" y="2047875"/>
          <a:ext cx="0" cy="4305300"/>
        </a:xfrm>
        <a:prstGeom prst="rect">
          <a:avLst/>
        </a:prstGeom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ctr"/>
        <a:lstStyle/>
        <a:p>
          <a:pPr algn="ctr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de-DE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0</xdr:colOff>
      <xdr:row>0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1054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o/Documents/WM2014/Finalrunde2014_lates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n"/>
      <sheetName val="Ergebnis"/>
      <sheetName val="Nicolas1"/>
      <sheetName val="Nicolas2"/>
      <sheetName val="artschibald"/>
      <sheetName val="Balotelli"/>
    </sheetNames>
    <sheetDataSet>
      <sheetData sheetId="0">
        <row r="3">
          <cell r="A3" t="str">
            <v>Name</v>
          </cell>
          <cell r="B3" t="str">
            <v>Vorrundenpunkte</v>
          </cell>
          <cell r="C3" t="str">
            <v>Gruppe A</v>
          </cell>
          <cell r="D3" t="str">
            <v>Gruppe B</v>
          </cell>
          <cell r="E3" t="str">
            <v>Gruppe C</v>
          </cell>
          <cell r="F3" t="str">
            <v>Gruppe D</v>
          </cell>
          <cell r="G3" t="str">
            <v>Gruppe E</v>
          </cell>
          <cell r="H3" t="str">
            <v>Gruppe F</v>
          </cell>
          <cell r="I3" t="str">
            <v>Gruppe G</v>
          </cell>
          <cell r="J3" t="str">
            <v>Gruppe H</v>
          </cell>
          <cell r="K3" t="str">
            <v>Torschützenkönig</v>
          </cell>
          <cell r="L3" t="str">
            <v>Weltmeister</v>
          </cell>
          <cell r="M3" t="str">
            <v>Deutschland</v>
          </cell>
          <cell r="N3" t="str">
            <v>Halbfinale</v>
          </cell>
        </row>
        <row r="4">
          <cell r="A4" t="str">
            <v>artschibald</v>
          </cell>
          <cell r="C4">
            <v>6</v>
          </cell>
          <cell r="D4">
            <v>4</v>
          </cell>
          <cell r="E4">
            <v>3</v>
          </cell>
          <cell r="F4">
            <v>1</v>
          </cell>
        </row>
        <row r="5">
          <cell r="A5" t="str">
            <v>Balotelli</v>
          </cell>
          <cell r="C5">
            <v>8</v>
          </cell>
          <cell r="D5">
            <v>4</v>
          </cell>
          <cell r="E5">
            <v>4</v>
          </cell>
          <cell r="F5">
            <v>3</v>
          </cell>
        </row>
        <row r="6">
          <cell r="A6" t="str">
            <v>Benni1</v>
          </cell>
          <cell r="C6">
            <v>6</v>
          </cell>
          <cell r="D6">
            <v>4</v>
          </cell>
          <cell r="E6">
            <v>4</v>
          </cell>
          <cell r="F6">
            <v>3</v>
          </cell>
        </row>
        <row r="7">
          <cell r="A7" t="str">
            <v>Benni2</v>
          </cell>
          <cell r="C7">
            <v>4</v>
          </cell>
          <cell r="D7">
            <v>4</v>
          </cell>
          <cell r="E7">
            <v>3</v>
          </cell>
          <cell r="F7">
            <v>3</v>
          </cell>
        </row>
        <row r="8">
          <cell r="A8" t="str">
            <v>Benni3</v>
          </cell>
          <cell r="C8">
            <v>6</v>
          </cell>
          <cell r="D8">
            <v>4</v>
          </cell>
          <cell r="E8">
            <v>3</v>
          </cell>
          <cell r="F8">
            <v>3</v>
          </cell>
        </row>
        <row r="9">
          <cell r="A9" t="str">
            <v>Bettina</v>
          </cell>
          <cell r="C9">
            <v>6</v>
          </cell>
          <cell r="D9">
            <v>4</v>
          </cell>
          <cell r="E9">
            <v>5</v>
          </cell>
          <cell r="F9">
            <v>3</v>
          </cell>
        </row>
        <row r="10">
          <cell r="A10" t="str">
            <v>Chrischi</v>
          </cell>
          <cell r="C10">
            <v>4</v>
          </cell>
          <cell r="D10">
            <v>3</v>
          </cell>
          <cell r="E10">
            <v>4</v>
          </cell>
          <cell r="F10">
            <v>2</v>
          </cell>
        </row>
        <row r="11">
          <cell r="A11" t="str">
            <v>Conrad</v>
          </cell>
          <cell r="C11">
            <v>4</v>
          </cell>
          <cell r="D11">
            <v>4</v>
          </cell>
          <cell r="E11">
            <v>4</v>
          </cell>
          <cell r="F11">
            <v>1</v>
          </cell>
        </row>
        <row r="12">
          <cell r="A12" t="str">
            <v>Dan_Oh</v>
          </cell>
          <cell r="C12">
            <v>8</v>
          </cell>
          <cell r="D12">
            <v>4</v>
          </cell>
          <cell r="E12">
            <v>2</v>
          </cell>
          <cell r="F12">
            <v>4</v>
          </cell>
        </row>
        <row r="13">
          <cell r="A13" t="str">
            <v>dillatier</v>
          </cell>
          <cell r="C13">
            <v>4</v>
          </cell>
          <cell r="D13">
            <v>4</v>
          </cell>
          <cell r="E13">
            <v>5</v>
          </cell>
          <cell r="F13">
            <v>3</v>
          </cell>
        </row>
        <row r="14">
          <cell r="A14" t="str">
            <v>Dominik1</v>
          </cell>
          <cell r="C14">
            <v>4</v>
          </cell>
          <cell r="D14">
            <v>6</v>
          </cell>
          <cell r="E14">
            <v>4</v>
          </cell>
          <cell r="F14">
            <v>3</v>
          </cell>
        </row>
        <row r="15">
          <cell r="A15" t="str">
            <v>Dominik2</v>
          </cell>
          <cell r="C15">
            <v>8</v>
          </cell>
          <cell r="D15">
            <v>4</v>
          </cell>
          <cell r="E15">
            <v>1</v>
          </cell>
          <cell r="F15">
            <v>3</v>
          </cell>
        </row>
        <row r="16">
          <cell r="A16" t="str">
            <v>Doro</v>
          </cell>
          <cell r="C16">
            <v>6</v>
          </cell>
          <cell r="D16">
            <v>4</v>
          </cell>
          <cell r="E16">
            <v>3</v>
          </cell>
          <cell r="F16">
            <v>2</v>
          </cell>
        </row>
        <row r="17">
          <cell r="A17" t="str">
            <v>Eli</v>
          </cell>
          <cell r="C17">
            <v>6</v>
          </cell>
          <cell r="D17">
            <v>6</v>
          </cell>
          <cell r="E17">
            <v>3</v>
          </cell>
          <cell r="F17">
            <v>3</v>
          </cell>
        </row>
        <row r="18">
          <cell r="A18" t="str">
            <v>Fabiana</v>
          </cell>
          <cell r="C18">
            <v>6</v>
          </cell>
          <cell r="D18">
            <v>4</v>
          </cell>
          <cell r="E18">
            <v>6</v>
          </cell>
          <cell r="F18">
            <v>3</v>
          </cell>
        </row>
        <row r="19">
          <cell r="A19" t="str">
            <v>FabiB</v>
          </cell>
          <cell r="C19">
            <v>4</v>
          </cell>
          <cell r="D19">
            <v>4</v>
          </cell>
          <cell r="E19">
            <v>4</v>
          </cell>
          <cell r="F19">
            <v>3</v>
          </cell>
        </row>
        <row r="20">
          <cell r="A20" t="str">
            <v>Fiedi</v>
          </cell>
          <cell r="C20">
            <v>4</v>
          </cell>
          <cell r="D20">
            <v>4</v>
          </cell>
          <cell r="E20">
            <v>1</v>
          </cell>
          <cell r="F20">
            <v>2</v>
          </cell>
        </row>
        <row r="21">
          <cell r="A21" t="str">
            <v>Flo_1</v>
          </cell>
          <cell r="C21">
            <v>6</v>
          </cell>
          <cell r="D21">
            <v>4</v>
          </cell>
          <cell r="E21">
            <v>1</v>
          </cell>
          <cell r="F21">
            <v>3</v>
          </cell>
        </row>
        <row r="22">
          <cell r="A22" t="str">
            <v>franzi1008</v>
          </cell>
          <cell r="C22">
            <v>6</v>
          </cell>
          <cell r="D22">
            <v>4</v>
          </cell>
          <cell r="E22">
            <v>4</v>
          </cell>
          <cell r="F22">
            <v>2</v>
          </cell>
        </row>
        <row r="23">
          <cell r="A23" t="str">
            <v>Gabriel</v>
          </cell>
          <cell r="C23">
            <v>6</v>
          </cell>
          <cell r="D23">
            <v>2</v>
          </cell>
          <cell r="E23">
            <v>4</v>
          </cell>
          <cell r="F23">
            <v>4</v>
          </cell>
        </row>
        <row r="24">
          <cell r="A24" t="str">
            <v>Hansi</v>
          </cell>
          <cell r="C24">
            <v>4</v>
          </cell>
          <cell r="D24">
            <v>5</v>
          </cell>
          <cell r="E24">
            <v>1</v>
          </cell>
          <cell r="F24">
            <v>3</v>
          </cell>
        </row>
        <row r="25">
          <cell r="A25" t="str">
            <v>Heliane</v>
          </cell>
          <cell r="C25">
            <v>4</v>
          </cell>
          <cell r="D25">
            <v>4</v>
          </cell>
          <cell r="E25">
            <v>4</v>
          </cell>
          <cell r="F25">
            <v>3</v>
          </cell>
        </row>
        <row r="26">
          <cell r="A26" t="str">
            <v>Hurenmichl</v>
          </cell>
          <cell r="C26">
            <v>6</v>
          </cell>
          <cell r="D26">
            <v>2</v>
          </cell>
          <cell r="E26">
            <v>0</v>
          </cell>
          <cell r="F26">
            <v>1</v>
          </cell>
        </row>
        <row r="27">
          <cell r="A27" t="str">
            <v>IlPane21</v>
          </cell>
          <cell r="C27">
            <v>8</v>
          </cell>
          <cell r="D27">
            <v>4</v>
          </cell>
          <cell r="E27">
            <v>2</v>
          </cell>
          <cell r="F27">
            <v>2</v>
          </cell>
        </row>
        <row r="28">
          <cell r="A28" t="str">
            <v>JanP.</v>
          </cell>
          <cell r="C28">
            <v>8</v>
          </cell>
          <cell r="D28">
            <v>4</v>
          </cell>
          <cell r="E28">
            <v>1</v>
          </cell>
          <cell r="F28">
            <v>3</v>
          </cell>
        </row>
        <row r="29">
          <cell r="A29" t="str">
            <v>Joana</v>
          </cell>
          <cell r="C29">
            <v>8</v>
          </cell>
          <cell r="D29">
            <v>4</v>
          </cell>
          <cell r="E29">
            <v>3</v>
          </cell>
          <cell r="F29">
            <v>2</v>
          </cell>
        </row>
        <row r="30">
          <cell r="A30" t="str">
            <v>Joschi1</v>
          </cell>
          <cell r="C30">
            <v>4</v>
          </cell>
          <cell r="D30">
            <v>4</v>
          </cell>
          <cell r="E30">
            <v>4</v>
          </cell>
          <cell r="F30">
            <v>1</v>
          </cell>
        </row>
        <row r="31">
          <cell r="A31" t="str">
            <v>Joschi2</v>
          </cell>
          <cell r="C31">
            <v>4</v>
          </cell>
          <cell r="D31">
            <v>4</v>
          </cell>
          <cell r="E31">
            <v>5</v>
          </cell>
          <cell r="F31">
            <v>1</v>
          </cell>
        </row>
        <row r="32">
          <cell r="A32" t="str">
            <v>Joschi3</v>
          </cell>
          <cell r="C32">
            <v>4</v>
          </cell>
          <cell r="D32">
            <v>4</v>
          </cell>
          <cell r="E32">
            <v>4</v>
          </cell>
          <cell r="F32">
            <v>2</v>
          </cell>
        </row>
        <row r="33">
          <cell r="A33" t="str">
            <v>Judy</v>
          </cell>
          <cell r="C33">
            <v>5</v>
          </cell>
          <cell r="D33">
            <v>4</v>
          </cell>
          <cell r="E33">
            <v>6</v>
          </cell>
          <cell r="F33">
            <v>3</v>
          </cell>
        </row>
        <row r="34">
          <cell r="A34" t="str">
            <v>Juli</v>
          </cell>
          <cell r="C34">
            <v>6</v>
          </cell>
          <cell r="D34">
            <v>4</v>
          </cell>
          <cell r="E34">
            <v>3</v>
          </cell>
          <cell r="F34">
            <v>1</v>
          </cell>
        </row>
        <row r="35">
          <cell r="A35" t="str">
            <v>Julian</v>
          </cell>
          <cell r="C35">
            <v>3</v>
          </cell>
          <cell r="D35">
            <v>3</v>
          </cell>
          <cell r="E35">
            <v>8</v>
          </cell>
          <cell r="F35">
            <v>3</v>
          </cell>
        </row>
        <row r="36">
          <cell r="A36" t="str">
            <v>Kai1</v>
          </cell>
          <cell r="C36">
            <v>4</v>
          </cell>
          <cell r="D36">
            <v>6</v>
          </cell>
          <cell r="E36">
            <v>5</v>
          </cell>
          <cell r="F36">
            <v>3</v>
          </cell>
        </row>
        <row r="37">
          <cell r="A37" t="str">
            <v>KaiFarrenstall</v>
          </cell>
          <cell r="C37">
            <v>6</v>
          </cell>
          <cell r="D37">
            <v>4</v>
          </cell>
          <cell r="E37">
            <v>4</v>
          </cell>
          <cell r="F37">
            <v>1</v>
          </cell>
        </row>
        <row r="38">
          <cell r="A38" t="str">
            <v>Kurt1A</v>
          </cell>
          <cell r="C38">
            <v>4</v>
          </cell>
          <cell r="D38">
            <v>4</v>
          </cell>
          <cell r="E38">
            <v>1</v>
          </cell>
          <cell r="F38">
            <v>3</v>
          </cell>
        </row>
        <row r="39">
          <cell r="A39" t="str">
            <v>LukasU</v>
          </cell>
          <cell r="C39">
            <v>6</v>
          </cell>
          <cell r="D39">
            <v>4</v>
          </cell>
          <cell r="E39">
            <v>8</v>
          </cell>
          <cell r="F39">
            <v>3</v>
          </cell>
        </row>
        <row r="40">
          <cell r="A40" t="str">
            <v>Mahei</v>
          </cell>
          <cell r="C40">
            <v>6</v>
          </cell>
          <cell r="D40">
            <v>4</v>
          </cell>
          <cell r="E40">
            <v>4</v>
          </cell>
          <cell r="F40">
            <v>3</v>
          </cell>
        </row>
        <row r="41">
          <cell r="A41" t="str">
            <v>Manu</v>
          </cell>
          <cell r="C41">
            <v>8</v>
          </cell>
          <cell r="D41">
            <v>4</v>
          </cell>
          <cell r="E41">
            <v>2</v>
          </cell>
          <cell r="F41">
            <v>3</v>
          </cell>
        </row>
        <row r="42">
          <cell r="A42" t="str">
            <v>Marco</v>
          </cell>
          <cell r="C42">
            <v>4</v>
          </cell>
          <cell r="D42">
            <v>4</v>
          </cell>
          <cell r="E42">
            <v>1</v>
          </cell>
          <cell r="F42">
            <v>1</v>
          </cell>
        </row>
        <row r="43">
          <cell r="A43" t="str">
            <v>Marina</v>
          </cell>
          <cell r="C43">
            <v>6</v>
          </cell>
          <cell r="D43">
            <v>4</v>
          </cell>
          <cell r="E43">
            <v>3</v>
          </cell>
          <cell r="F43">
            <v>1</v>
          </cell>
        </row>
        <row r="44">
          <cell r="A44" t="str">
            <v>Melli</v>
          </cell>
          <cell r="C44">
            <v>6</v>
          </cell>
          <cell r="D44">
            <v>6</v>
          </cell>
          <cell r="E44">
            <v>1</v>
          </cell>
          <cell r="F44">
            <v>2</v>
          </cell>
        </row>
        <row r="45">
          <cell r="A45" t="str">
            <v>Miri</v>
          </cell>
          <cell r="C45">
            <v>8</v>
          </cell>
          <cell r="D45">
            <v>5</v>
          </cell>
          <cell r="E45">
            <v>4</v>
          </cell>
          <cell r="F45">
            <v>1</v>
          </cell>
        </row>
        <row r="46">
          <cell r="A46" t="str">
            <v>Moritz</v>
          </cell>
          <cell r="C46">
            <v>4</v>
          </cell>
          <cell r="D46">
            <v>2</v>
          </cell>
          <cell r="E46">
            <v>3</v>
          </cell>
          <cell r="F46">
            <v>2</v>
          </cell>
        </row>
        <row r="47">
          <cell r="A47" t="str">
            <v>Nicolas1</v>
          </cell>
          <cell r="B47">
            <v>86</v>
          </cell>
          <cell r="C47">
            <v>6</v>
          </cell>
          <cell r="D47">
            <v>4</v>
          </cell>
          <cell r="E47">
            <v>4</v>
          </cell>
          <cell r="F47">
            <v>3</v>
          </cell>
          <cell r="K47" t="str">
            <v>DEU</v>
          </cell>
          <cell r="L47" t="str">
            <v>DEU</v>
          </cell>
          <cell r="M47" t="str">
            <v>WM</v>
          </cell>
          <cell r="N47" t="str">
            <v>BRA, DEU, SPA, ARG</v>
          </cell>
        </row>
        <row r="48">
          <cell r="A48" t="str">
            <v>Nicolas2</v>
          </cell>
          <cell r="C48">
            <v>6</v>
          </cell>
          <cell r="D48">
            <v>4</v>
          </cell>
          <cell r="E48">
            <v>8</v>
          </cell>
          <cell r="F48">
            <v>3</v>
          </cell>
        </row>
        <row r="49">
          <cell r="A49" t="str">
            <v>Nicolai1</v>
          </cell>
          <cell r="C49">
            <v>2</v>
          </cell>
          <cell r="D49">
            <v>4</v>
          </cell>
          <cell r="E49">
            <v>1</v>
          </cell>
          <cell r="F49">
            <v>3</v>
          </cell>
        </row>
        <row r="50">
          <cell r="A50" t="str">
            <v>Nicolai2</v>
          </cell>
          <cell r="C50">
            <v>4</v>
          </cell>
          <cell r="D50">
            <v>6</v>
          </cell>
          <cell r="E50">
            <v>1</v>
          </cell>
          <cell r="F50">
            <v>1</v>
          </cell>
        </row>
        <row r="51">
          <cell r="A51" t="str">
            <v>Oli1</v>
          </cell>
          <cell r="C51">
            <v>4</v>
          </cell>
          <cell r="D51">
            <v>4</v>
          </cell>
          <cell r="E51">
            <v>4</v>
          </cell>
          <cell r="F51">
            <v>4</v>
          </cell>
        </row>
        <row r="52">
          <cell r="A52" t="str">
            <v>Oli2</v>
          </cell>
          <cell r="C52">
            <v>4</v>
          </cell>
          <cell r="D52">
            <v>4</v>
          </cell>
          <cell r="E52">
            <v>4</v>
          </cell>
          <cell r="F52">
            <v>2</v>
          </cell>
        </row>
        <row r="53">
          <cell r="A53" t="str">
            <v>Patrick</v>
          </cell>
          <cell r="C53">
            <v>6</v>
          </cell>
          <cell r="D53">
            <v>4</v>
          </cell>
          <cell r="E53">
            <v>1</v>
          </cell>
          <cell r="F53">
            <v>2</v>
          </cell>
        </row>
        <row r="54">
          <cell r="A54" t="str">
            <v>Peter</v>
          </cell>
          <cell r="C54">
            <v>8</v>
          </cell>
          <cell r="D54">
            <v>4</v>
          </cell>
          <cell r="E54">
            <v>6</v>
          </cell>
          <cell r="F54">
            <v>3</v>
          </cell>
        </row>
        <row r="55">
          <cell r="A55" t="str">
            <v>Philipp</v>
          </cell>
          <cell r="C55">
            <v>6</v>
          </cell>
          <cell r="D55">
            <v>4</v>
          </cell>
          <cell r="E55">
            <v>3</v>
          </cell>
          <cell r="F55">
            <v>1</v>
          </cell>
        </row>
        <row r="56">
          <cell r="A56" t="str">
            <v>PhilippN</v>
          </cell>
          <cell r="C56">
            <v>5</v>
          </cell>
          <cell r="D56">
            <v>4</v>
          </cell>
          <cell r="E56">
            <v>0</v>
          </cell>
          <cell r="F56">
            <v>1</v>
          </cell>
        </row>
        <row r="57">
          <cell r="A57" t="str">
            <v>Rene</v>
          </cell>
          <cell r="C57">
            <v>4</v>
          </cell>
          <cell r="D57">
            <v>6</v>
          </cell>
          <cell r="E57">
            <v>8</v>
          </cell>
          <cell r="F57">
            <v>3</v>
          </cell>
        </row>
        <row r="58">
          <cell r="A58" t="str">
            <v>Robsi</v>
          </cell>
          <cell r="C58">
            <v>6</v>
          </cell>
          <cell r="D58">
            <v>4</v>
          </cell>
          <cell r="E58">
            <v>4</v>
          </cell>
          <cell r="F58">
            <v>3</v>
          </cell>
        </row>
        <row r="59">
          <cell r="A59" t="str">
            <v>Roland</v>
          </cell>
          <cell r="C59">
            <v>4</v>
          </cell>
          <cell r="D59">
            <v>4</v>
          </cell>
          <cell r="E59">
            <v>6</v>
          </cell>
          <cell r="F59">
            <v>3</v>
          </cell>
        </row>
        <row r="60">
          <cell r="A60" t="str">
            <v>Schulzke</v>
          </cell>
          <cell r="C60">
            <v>4</v>
          </cell>
          <cell r="D60">
            <v>4</v>
          </cell>
          <cell r="E60">
            <v>1</v>
          </cell>
          <cell r="F60">
            <v>3</v>
          </cell>
        </row>
        <row r="61">
          <cell r="A61" t="str">
            <v>Stefan_Fe</v>
          </cell>
          <cell r="C61">
            <v>6</v>
          </cell>
          <cell r="D61">
            <v>4</v>
          </cell>
          <cell r="E61">
            <v>0</v>
          </cell>
          <cell r="F61">
            <v>3</v>
          </cell>
        </row>
        <row r="62">
          <cell r="A62" t="str">
            <v>Tani1</v>
          </cell>
          <cell r="C62">
            <v>8</v>
          </cell>
          <cell r="D62">
            <v>4</v>
          </cell>
          <cell r="E62">
            <v>2</v>
          </cell>
          <cell r="F62">
            <v>1</v>
          </cell>
        </row>
        <row r="63">
          <cell r="A63" t="str">
            <v>Tani2</v>
          </cell>
          <cell r="C63">
            <v>4</v>
          </cell>
          <cell r="D63">
            <v>4</v>
          </cell>
          <cell r="E63">
            <v>4</v>
          </cell>
          <cell r="F63">
            <v>3</v>
          </cell>
        </row>
        <row r="64">
          <cell r="A64" t="str">
            <v>Timorinho</v>
          </cell>
          <cell r="C64">
            <v>4</v>
          </cell>
          <cell r="D64">
            <v>4</v>
          </cell>
          <cell r="E64">
            <v>1</v>
          </cell>
          <cell r="F64">
            <v>1</v>
          </cell>
        </row>
        <row r="65">
          <cell r="A65" t="str">
            <v>Zsaemmeschlage</v>
          </cell>
          <cell r="C65">
            <v>4</v>
          </cell>
          <cell r="D65">
            <v>4</v>
          </cell>
          <cell r="E65">
            <v>4</v>
          </cell>
          <cell r="F65">
            <v>3</v>
          </cell>
        </row>
      </sheetData>
      <sheetData sheetId="1">
        <row r="9">
          <cell r="C9" t="str">
            <v>Brasilien</v>
          </cell>
          <cell r="D9">
            <v>2</v>
          </cell>
          <cell r="E9">
            <v>1</v>
          </cell>
          <cell r="F9" t="str">
            <v>Chile</v>
          </cell>
          <cell r="G9" t="str">
            <v>regulär</v>
          </cell>
        </row>
        <row r="10">
          <cell r="C10" t="str">
            <v>Kolumbien</v>
          </cell>
          <cell r="D10">
            <v>1</v>
          </cell>
          <cell r="E10">
            <v>0</v>
          </cell>
          <cell r="F10" t="str">
            <v>Uruguay</v>
          </cell>
          <cell r="G10" t="str">
            <v>regulär</v>
          </cell>
        </row>
        <row r="11">
          <cell r="C11" t="str">
            <v>Niederlande</v>
          </cell>
          <cell r="D11">
            <v>2</v>
          </cell>
          <cell r="E11">
            <v>0</v>
          </cell>
          <cell r="F11" t="str">
            <v>Mexiko</v>
          </cell>
          <cell r="G11" t="str">
            <v>regulär</v>
          </cell>
        </row>
        <row r="12">
          <cell r="C12" t="str">
            <v>Costa Rica</v>
          </cell>
          <cell r="D12">
            <v>1</v>
          </cell>
          <cell r="E12">
            <v>0</v>
          </cell>
          <cell r="F12" t="str">
            <v>Griechenland</v>
          </cell>
          <cell r="G12" t="str">
            <v>regulär</v>
          </cell>
        </row>
        <row r="13">
          <cell r="C13" t="str">
            <v>Frankreich</v>
          </cell>
          <cell r="F13" t="str">
            <v>Nigeria</v>
          </cell>
          <cell r="G13" t="str">
            <v>regulär</v>
          </cell>
        </row>
        <row r="14">
          <cell r="C14" t="str">
            <v>1. Gruppe G</v>
          </cell>
          <cell r="F14" t="str">
            <v>2. Gruppe H</v>
          </cell>
          <cell r="G14" t="str">
            <v>regulär</v>
          </cell>
        </row>
        <row r="15">
          <cell r="C15" t="str">
            <v>Argentinien</v>
          </cell>
          <cell r="F15" t="str">
            <v>Schweiz</v>
          </cell>
          <cell r="G15" t="str">
            <v>regulär</v>
          </cell>
        </row>
        <row r="16">
          <cell r="C16" t="str">
            <v>1. Gruppe H</v>
          </cell>
          <cell r="F16" t="str">
            <v>2. Gruppe G</v>
          </cell>
          <cell r="G16" t="str">
            <v>regulär</v>
          </cell>
        </row>
        <row r="20">
          <cell r="C20" t="str">
            <v>Achtelfinale 5 Sieger</v>
          </cell>
          <cell r="F20" t="str">
            <v>Achtelfinale 6 Sieger</v>
          </cell>
          <cell r="G20" t="str">
            <v>regulär</v>
          </cell>
        </row>
        <row r="21">
          <cell r="C21" t="str">
            <v>Brasilien</v>
          </cell>
          <cell r="F21" t="str">
            <v>Kolumbien</v>
          </cell>
          <cell r="G21" t="str">
            <v>regulär</v>
          </cell>
        </row>
        <row r="22">
          <cell r="C22" t="str">
            <v>Achtelfinale 7 Sieger</v>
          </cell>
          <cell r="F22" t="str">
            <v>Achtelfinale 8 Sieger</v>
          </cell>
          <cell r="G22" t="str">
            <v>regulär</v>
          </cell>
        </row>
        <row r="23">
          <cell r="C23" t="str">
            <v>Niederlande</v>
          </cell>
          <cell r="F23" t="str">
            <v>Costa Rica</v>
          </cell>
          <cell r="G23" t="str">
            <v>regulär</v>
          </cell>
        </row>
        <row r="27">
          <cell r="C27" t="str">
            <v>Viertelfinale 2 Sieger</v>
          </cell>
          <cell r="F27" t="str">
            <v>Viertelfinale 1 Sieger</v>
          </cell>
          <cell r="G27" t="str">
            <v>regulär</v>
          </cell>
        </row>
        <row r="28">
          <cell r="C28" t="str">
            <v>Viertelfinale 4 Sieger</v>
          </cell>
          <cell r="F28" t="str">
            <v>Viertelfinale 3 Sieger</v>
          </cell>
          <cell r="G28" t="str">
            <v>regulär</v>
          </cell>
        </row>
        <row r="32">
          <cell r="C32" t="str">
            <v>Halbfinale 1 Verlierer</v>
          </cell>
          <cell r="F32" t="str">
            <v>Halbfinale 2 Verlierer</v>
          </cell>
          <cell r="G32" t="str">
            <v>regulär</v>
          </cell>
        </row>
        <row r="36">
          <cell r="C36" t="str">
            <v>Halbfinale 1 Sieger</v>
          </cell>
          <cell r="F36" t="str">
            <v>Halbfinale 2 Sieger</v>
          </cell>
          <cell r="G36" t="str">
            <v>regulär</v>
          </cell>
        </row>
        <row r="38">
          <cell r="D38" t="str">
            <v/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Y46"/>
  <sheetViews>
    <sheetView showGridLines="0" tabSelected="1" workbookViewId="0">
      <selection activeCell="C6" sqref="C6:G6"/>
    </sheetView>
  </sheetViews>
  <sheetFormatPr baseColWidth="10" defaultColWidth="9.33203125" defaultRowHeight="12.75"/>
  <cols>
    <col min="1" max="1" width="8.5" style="78" customWidth="1"/>
    <col min="2" max="2" width="7.6640625" style="79" customWidth="1"/>
    <col min="3" max="3" width="25" style="4" customWidth="1"/>
    <col min="4" max="5" width="4" style="80" customWidth="1"/>
    <col min="6" max="6" width="25" style="81" customWidth="1"/>
    <col min="7" max="7" width="15.1640625" style="3" customWidth="1"/>
    <col min="8" max="8" width="21.5" style="3" hidden="1" customWidth="1"/>
    <col min="9" max="12" width="12" style="3" hidden="1" customWidth="1"/>
    <col min="13" max="13" width="8.83203125" style="3" hidden="1" customWidth="1"/>
    <col min="14" max="14" width="0" style="3" hidden="1" customWidth="1"/>
    <col min="15" max="15" width="14.33203125" style="3" hidden="1" customWidth="1"/>
    <col min="16" max="16" width="17.1640625" style="3" hidden="1" customWidth="1"/>
    <col min="17" max="17" width="12.83203125" style="3" hidden="1" customWidth="1"/>
    <col min="18" max="18" width="11.33203125" style="3" hidden="1" customWidth="1"/>
    <col min="19" max="19" width="20.83203125" style="3" hidden="1" customWidth="1"/>
    <col min="20" max="20" width="18.83203125" style="3" hidden="1" customWidth="1"/>
    <col min="21" max="21" width="2.83203125" style="3" hidden="1" customWidth="1"/>
    <col min="22" max="22" width="20.5" style="3" hidden="1" customWidth="1"/>
    <col min="23" max="23" width="0" style="3" hidden="1" customWidth="1"/>
    <col min="24" max="24" width="19.33203125" style="3" hidden="1" customWidth="1"/>
    <col min="25" max="25" width="0" style="3" hidden="1" customWidth="1"/>
    <col min="26" max="16384" width="9.33203125" style="3"/>
  </cols>
  <sheetData>
    <row r="1" spans="1:25" ht="18">
      <c r="A1" s="1" t="s">
        <v>0</v>
      </c>
      <c r="B1" s="2"/>
      <c r="C1" s="87" t="s">
        <v>1</v>
      </c>
      <c r="D1" s="88"/>
      <c r="E1" s="88"/>
      <c r="F1" s="88"/>
      <c r="G1" s="88"/>
      <c r="H1" s="88"/>
      <c r="I1" s="88"/>
      <c r="J1" s="88"/>
      <c r="K1" s="88"/>
      <c r="L1" s="88"/>
      <c r="V1" s="4" t="s">
        <v>2</v>
      </c>
      <c r="W1" s="3" t="e">
        <f>VLOOKUP($C$6,[1]Daten!$A$3:$K$65,2,FALSE)</f>
        <v>#N/A</v>
      </c>
      <c r="X1" s="4" t="s">
        <v>3</v>
      </c>
      <c r="Y1" s="3" t="e">
        <f>SUM(W1:W5,Y2:Y5,T17,T24,T38,T41)</f>
        <v>#N/A</v>
      </c>
    </row>
    <row r="2" spans="1:25">
      <c r="A2" s="5" t="s">
        <v>4</v>
      </c>
      <c r="B2" s="2"/>
      <c r="C2" s="6"/>
      <c r="D2" s="7"/>
      <c r="E2" s="7"/>
      <c r="F2" s="7"/>
      <c r="G2" s="7"/>
      <c r="H2" s="7"/>
      <c r="I2" s="7"/>
      <c r="J2" s="7"/>
      <c r="K2" s="7"/>
      <c r="L2" s="7"/>
      <c r="V2" s="4" t="s">
        <v>5</v>
      </c>
      <c r="W2" s="3" t="e">
        <f>VLOOKUP($C$6,[1]Daten!$A$3:$K$65,3,FALSE)</f>
        <v>#N/A</v>
      </c>
      <c r="X2" s="4" t="s">
        <v>6</v>
      </c>
      <c r="Y2" s="3" t="e">
        <f>VLOOKUP($C$6,[1]Daten!$A$3:$K$65,4,FALSE)</f>
        <v>#N/A</v>
      </c>
    </row>
    <row r="3" spans="1:25">
      <c r="A3" s="5" t="s">
        <v>7</v>
      </c>
      <c r="B3" s="2"/>
      <c r="C3" s="6"/>
      <c r="D3" s="7"/>
      <c r="E3" s="7"/>
      <c r="F3" s="7"/>
      <c r="G3" s="7"/>
      <c r="H3" s="7"/>
      <c r="I3" s="7"/>
      <c r="J3" s="7"/>
      <c r="K3" s="7"/>
      <c r="L3" s="7"/>
      <c r="V3" s="4" t="s">
        <v>8</v>
      </c>
      <c r="W3" s="3" t="e">
        <f>VLOOKUP($C$6,[1]Daten!$A$3:$K$65,5,FALSE)</f>
        <v>#N/A</v>
      </c>
      <c r="X3" s="4" t="s">
        <v>9</v>
      </c>
      <c r="Y3" s="3" t="e">
        <f>VLOOKUP($C$6,[1]Daten!$A$3:$K$65,6,FALSE)</f>
        <v>#N/A</v>
      </c>
    </row>
    <row r="4" spans="1:25">
      <c r="A4" s="5" t="s">
        <v>10</v>
      </c>
      <c r="B4" s="2"/>
      <c r="C4" s="6"/>
      <c r="D4" s="7"/>
      <c r="E4" s="7"/>
      <c r="F4" s="7"/>
      <c r="G4" s="7"/>
      <c r="H4" s="7"/>
      <c r="I4" s="7"/>
      <c r="J4" s="7"/>
      <c r="K4" s="7"/>
      <c r="L4" s="7"/>
      <c r="V4" s="4" t="s">
        <v>11</v>
      </c>
      <c r="W4" s="3" t="e">
        <f>VLOOKUP($C$6,[1]Daten!$A$3:$K$65,7,FALSE)</f>
        <v>#N/A</v>
      </c>
      <c r="X4" s="4" t="s">
        <v>12</v>
      </c>
      <c r="Y4" s="3" t="e">
        <f>VLOOKUP($C$6,[1]Daten!$A$3:$K$65,8,FALSE)</f>
        <v>#N/A</v>
      </c>
    </row>
    <row r="5" spans="1:25" ht="13.5" thickBot="1">
      <c r="A5" s="89" t="s">
        <v>13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V5" s="4" t="s">
        <v>14</v>
      </c>
      <c r="W5" s="3" t="e">
        <f>VLOOKUP($C$6,[1]Daten!$A$3:$K$65,9,FALSE)</f>
        <v>#N/A</v>
      </c>
      <c r="X5" s="4" t="s">
        <v>15</v>
      </c>
      <c r="Y5" s="3" t="e">
        <f>VLOOKUP($C$6,[1]Daten!$A$3:$K$65,10,FALSE)</f>
        <v>#N/A</v>
      </c>
    </row>
    <row r="6" spans="1:25" ht="26.25" thickBot="1">
      <c r="A6" s="91" t="s">
        <v>16</v>
      </c>
      <c r="B6" s="92"/>
      <c r="C6" s="93" t="s">
        <v>57</v>
      </c>
      <c r="D6" s="93"/>
      <c r="E6" s="93"/>
      <c r="F6" s="93"/>
      <c r="G6" s="93"/>
      <c r="H6" s="8"/>
      <c r="I6" s="8"/>
      <c r="J6" s="8"/>
      <c r="K6" s="8"/>
      <c r="L6" s="8"/>
      <c r="X6" s="4" t="s">
        <v>17</v>
      </c>
      <c r="Y6" s="3" t="e">
        <f>SUM(W1:W5,Y2:Y5)</f>
        <v>#N/A</v>
      </c>
    </row>
    <row r="7" spans="1:25" ht="13.5" customHeight="1" thickBot="1">
      <c r="A7" s="82" t="s">
        <v>18</v>
      </c>
      <c r="B7" s="82"/>
      <c r="C7" s="82"/>
      <c r="D7" s="82"/>
      <c r="E7" s="82"/>
      <c r="F7" s="82"/>
      <c r="G7" s="83" t="s">
        <v>19</v>
      </c>
      <c r="H7" s="83"/>
      <c r="I7" s="83"/>
      <c r="J7" s="83"/>
      <c r="K7" s="83"/>
      <c r="L7" s="84"/>
      <c r="Y7" s="3" t="s">
        <v>20</v>
      </c>
    </row>
    <row r="8" spans="1:25" ht="13.5" customHeight="1" thickBot="1">
      <c r="A8" s="82"/>
      <c r="B8" s="82"/>
      <c r="C8" s="82"/>
      <c r="D8" s="82"/>
      <c r="E8" s="82"/>
      <c r="F8" s="82"/>
      <c r="G8" s="83"/>
      <c r="H8" s="83"/>
      <c r="I8" s="83"/>
      <c r="J8" s="83"/>
      <c r="K8" s="83"/>
      <c r="L8" s="84"/>
      <c r="O8" s="3" t="s">
        <v>21</v>
      </c>
      <c r="P8" s="3" t="s">
        <v>22</v>
      </c>
      <c r="Q8" s="3" t="s">
        <v>23</v>
      </c>
      <c r="R8" s="3" t="s">
        <v>24</v>
      </c>
      <c r="S8" s="9" t="s">
        <v>25</v>
      </c>
      <c r="T8" s="9" t="s">
        <v>26</v>
      </c>
    </row>
    <row r="9" spans="1:25">
      <c r="A9" s="10">
        <v>41818</v>
      </c>
      <c r="B9" s="11">
        <v>0.75</v>
      </c>
      <c r="C9" s="12" t="s">
        <v>27</v>
      </c>
      <c r="D9" s="13"/>
      <c r="E9" s="13"/>
      <c r="F9" s="14" t="s">
        <v>28</v>
      </c>
      <c r="G9" s="15" t="s">
        <v>31</v>
      </c>
      <c r="H9" s="16" t="str">
        <f>IF(I9="","Achtelfinale 1 Sieger",I9)</f>
        <v>Achtelfinale 1 Sieger</v>
      </c>
      <c r="I9" s="16" t="str">
        <f>IF(D9="","",IF(E9="","",IF(D9&gt;E9,C9,IF(D9&lt;E9,F9,""))))</f>
        <v/>
      </c>
      <c r="J9" s="16"/>
      <c r="K9" s="16"/>
      <c r="L9" s="17"/>
      <c r="M9" s="4" t="str">
        <f>IF(G9="regulär","",G9)</f>
        <v/>
      </c>
      <c r="N9" s="3">
        <f>IF(OR(AND(D9&gt;E9,[1]Ergebnis!D9&gt;[1]Ergebnis!E9),AND(D9&gt;E9,[1]Ergebnis!D9&gt;[1]Ergebnis!E9)),1,0)</f>
        <v>0</v>
      </c>
      <c r="O9" s="3" t="b">
        <f>IF(AND(G9="n.E.",[1]Ergebnis!G9="n.E."),5,IF(OR(AND(G9="n.V.",[1]Ergebnis!G9="n.E."),AND(G9="n.E.",[1]Ergebnis!G9="n.V.")),3,IF(AND(G9="n.V.",[1]Ergebnis!G9="n.V."),IF(AND(D9=[1]Ergebnis!D9,DeinName!E9=[1]Ergebnis!E9),5,IF(AND(G9="n.V.",[1]Ergebnis!G9="n.V."),IF(OR(D9&lt;&gt;[1]Ergebnis!D9,DeinName!E9&lt;&gt;[1]Ergebnis!E9),4,0))))))</f>
        <v>0</v>
      </c>
      <c r="P9" s="3">
        <f>IF(OR(AND(G9="n.E.",[1]Ergebnis!G9="regulär"),AND(G9="n.V.",[1]Ergebnis!G9="regulär"),AND(G9="regulär",[1]Ergebnis!G9="n.E."),AND(G9="regulär",[1]Ergebnis!G9="n.V.")),1,0)</f>
        <v>0</v>
      </c>
      <c r="Q9" s="3">
        <f>IF(AND(G9="regulär",[1]Ergebnis!G9="regulär"),IF(AND(D9=[1]Ergebnis!D9,E9=[1]Ergebnis!E9),5,IF(D9-E9=[1]Ergebnis!D9-[1]Ergebnis!E9,4,3)))</f>
        <v>3</v>
      </c>
      <c r="R9" s="3">
        <f>IF(AND(OR(G9="n.V.",G9="n.E."),OR([1]Ergebnis!G9="n.V.",[1]Ergebnis!G9="n.E."),SIGN(D9-E9)&lt;&gt;SIGN([1]Ergebnis!D9-[1]Ergebnis!E9)),2,0)</f>
        <v>0</v>
      </c>
      <c r="S9" s="3">
        <f>IF(OR(C9=[1]Ergebnis!C9,F9=[1]Ergebnis!F9),N9*SUM(O9:Q9)+R9,0)</f>
        <v>0</v>
      </c>
      <c r="T9" s="3">
        <f>S9</f>
        <v>0</v>
      </c>
    </row>
    <row r="10" spans="1:25">
      <c r="A10" s="10">
        <v>41818</v>
      </c>
      <c r="B10" s="11">
        <v>0.91666666666666663</v>
      </c>
      <c r="C10" s="12" t="s">
        <v>29</v>
      </c>
      <c r="D10" s="13"/>
      <c r="E10" s="13"/>
      <c r="F10" s="14" t="s">
        <v>30</v>
      </c>
      <c r="G10" s="15" t="s">
        <v>31</v>
      </c>
      <c r="H10" s="16" t="str">
        <f>IF(I10="","Achtelfinale 2 Sieger",I10)</f>
        <v>Achtelfinale 2 Sieger</v>
      </c>
      <c r="I10" s="16" t="str">
        <f t="shared" ref="I10:I16" si="0">IF(D10="","",IF(E10="","",IF(D10&gt;E10,C10,IF(D10&lt;E10,F10,""))))</f>
        <v/>
      </c>
      <c r="J10" s="16"/>
      <c r="K10" s="16"/>
      <c r="L10" s="17"/>
      <c r="M10" s="4" t="str">
        <f t="shared" ref="M10:M16" si="1">IF(G10="regulär","",G10)</f>
        <v/>
      </c>
      <c r="N10" s="3">
        <f>IF(OR(AND(D10&gt;E10,[1]Ergebnis!D10&gt;[1]Ergebnis!E10),AND(D10&gt;E10,[1]Ergebnis!D10&gt;[1]Ergebnis!E10)),1,0)</f>
        <v>0</v>
      </c>
      <c r="O10" s="3" t="b">
        <f>IF(AND(G10="n.E.",[1]Ergebnis!G10="n.E."),5,IF(OR(AND(G10="n.V.",[1]Ergebnis!G10="n.E."),AND(G10="n.E.",[1]Ergebnis!G10="n.V.")),3,IF(AND(G10="n.V.",[1]Ergebnis!G10="n.V."),IF(AND(D10=[1]Ergebnis!D10,DeinName!E10=[1]Ergebnis!E10),5,IF(AND(G10="n.V.",[1]Ergebnis!G10="n.V."),IF(OR(D10&lt;&gt;[1]Ergebnis!D10,DeinName!E10&lt;&gt;[1]Ergebnis!E10),4,0))))))</f>
        <v>0</v>
      </c>
      <c r="P10" s="3">
        <f>IF(OR(AND(G10="n.E.",[1]Ergebnis!G10="regulär"),AND(G10="n.V.",[1]Ergebnis!G10="regulär"),AND(G10="regulär",[1]Ergebnis!G10="n.E."),AND(G10="regulär",[1]Ergebnis!G10="n.V.")),1,0)</f>
        <v>0</v>
      </c>
      <c r="Q10" s="3">
        <f>IF(AND(G10="regulär",[1]Ergebnis!G10="regulär"),IF(AND(D10=[1]Ergebnis!D10,E10=[1]Ergebnis!E10),5,IF(D10-E10=[1]Ergebnis!D10-[1]Ergebnis!E10,4,3)))</f>
        <v>3</v>
      </c>
      <c r="R10" s="3">
        <f>IF(AND(OR(G10="n.V.",G10="n.E."),OR([1]Ergebnis!G10="n.V.",[1]Ergebnis!G10="n.E."),SIGN(D10-E10)&lt;&gt;SIGN([1]Ergebnis!D10-[1]Ergebnis!E10)),2,0)</f>
        <v>0</v>
      </c>
      <c r="S10" s="3">
        <f>IF(OR(C10=[1]Ergebnis!C10,F10=[1]Ergebnis!F10),N10*SUM(O10:Q10)+R10,0)</f>
        <v>0</v>
      </c>
      <c r="T10" s="3">
        <f t="shared" ref="T10:T16" si="2">S10</f>
        <v>0</v>
      </c>
    </row>
    <row r="11" spans="1:25">
      <c r="A11" s="10">
        <v>41819</v>
      </c>
      <c r="B11" s="11">
        <v>0.75</v>
      </c>
      <c r="C11" s="12" t="s">
        <v>32</v>
      </c>
      <c r="D11" s="13"/>
      <c r="E11" s="13"/>
      <c r="F11" s="14" t="s">
        <v>33</v>
      </c>
      <c r="G11" s="15" t="s">
        <v>31</v>
      </c>
      <c r="H11" s="16" t="str">
        <f>IF(I11="","Achtelfinale 3 Sieger",I11)</f>
        <v>Achtelfinale 3 Sieger</v>
      </c>
      <c r="I11" s="16" t="str">
        <f t="shared" si="0"/>
        <v/>
      </c>
      <c r="J11" s="16"/>
      <c r="K11" s="16"/>
      <c r="L11" s="17"/>
      <c r="M11" s="4" t="str">
        <f t="shared" si="1"/>
        <v/>
      </c>
      <c r="N11" s="3">
        <f>IF(OR(AND(D11&gt;E11,[1]Ergebnis!D11&gt;[1]Ergebnis!E11),AND(D11&gt;E11,[1]Ergebnis!D11&gt;[1]Ergebnis!E11)),1,0)</f>
        <v>0</v>
      </c>
      <c r="O11" s="3" t="b">
        <f>IF(AND(G11="n.E.",[1]Ergebnis!G11="n.E."),5,IF(OR(AND(G11="n.V.",[1]Ergebnis!G11="n.E."),AND(G11="n.E.",[1]Ergebnis!G11="n.V.")),3,IF(AND(G11="n.V.",[1]Ergebnis!G11="n.V."),IF(AND(D11=[1]Ergebnis!D11,DeinName!E11=[1]Ergebnis!E11),5,IF(AND(G11="n.V.",[1]Ergebnis!G11="n.V."),IF(OR(D11&lt;&gt;[1]Ergebnis!D11,DeinName!E11&lt;&gt;[1]Ergebnis!E11),4,0))))))</f>
        <v>0</v>
      </c>
      <c r="P11" s="3">
        <f>IF(OR(AND(G11="n.E.",[1]Ergebnis!G11="regulär"),AND(G11="n.V.",[1]Ergebnis!G11="regulär"),AND(G11="regulär",[1]Ergebnis!G11="n.E."),AND(G11="regulär",[1]Ergebnis!G11="n.V.")),1,0)</f>
        <v>0</v>
      </c>
      <c r="Q11" s="3">
        <f>IF(AND(G11="regulär",[1]Ergebnis!G11="regulär"),IF(AND(D11=[1]Ergebnis!D11,E11=[1]Ergebnis!E11),5,IF(D11-E11=[1]Ergebnis!D11-[1]Ergebnis!E11,4,3)))</f>
        <v>3</v>
      </c>
      <c r="R11" s="3">
        <f>IF(AND(OR(G11="n.V.",G11="n.E."),OR([1]Ergebnis!G11="n.V.",[1]Ergebnis!G11="n.E."),SIGN(D11-E11)&lt;&gt;SIGN([1]Ergebnis!D11-[1]Ergebnis!E11)),2,0)</f>
        <v>0</v>
      </c>
      <c r="S11" s="3">
        <f>IF(OR(C11=[1]Ergebnis!C11,F11=[1]Ergebnis!F11),N11*SUM(O11:Q11)+R11,0)</f>
        <v>0</v>
      </c>
      <c r="T11" s="3">
        <f t="shared" si="2"/>
        <v>0</v>
      </c>
    </row>
    <row r="12" spans="1:25" ht="12.75" customHeight="1">
      <c r="A12" s="10">
        <v>41819</v>
      </c>
      <c r="B12" s="11">
        <v>0.91666666666666663</v>
      </c>
      <c r="C12" s="12" t="s">
        <v>34</v>
      </c>
      <c r="D12" s="13"/>
      <c r="E12" s="13"/>
      <c r="F12" s="14" t="s">
        <v>35</v>
      </c>
      <c r="G12" s="15" t="s">
        <v>31</v>
      </c>
      <c r="H12" s="16" t="str">
        <f>IF(I12="","Achtelfinale 4 Sieger",I12)</f>
        <v>Achtelfinale 4 Sieger</v>
      </c>
      <c r="I12" s="16" t="str">
        <f t="shared" si="0"/>
        <v/>
      </c>
      <c r="J12" s="16"/>
      <c r="K12" s="16"/>
      <c r="L12" s="17"/>
      <c r="M12" s="4" t="str">
        <f t="shared" si="1"/>
        <v/>
      </c>
      <c r="N12" s="3">
        <f>IF(OR(AND(D12&gt;E12,[1]Ergebnis!D12&gt;[1]Ergebnis!E12),AND(D12&gt;E12,[1]Ergebnis!D12&gt;[1]Ergebnis!E12)),1,0)</f>
        <v>0</v>
      </c>
      <c r="O12" s="3" t="b">
        <f>IF(AND(G12="n.E.",[1]Ergebnis!G12="n.E."),5,IF(OR(AND(G12="n.V.",[1]Ergebnis!G12="n.E."),AND(G12="n.E.",[1]Ergebnis!G12="n.V.")),3,IF(AND(G12="n.V.",[1]Ergebnis!G12="n.V."),IF(AND(D12=[1]Ergebnis!D12,DeinName!E12=[1]Ergebnis!E12),5,IF(AND(G12="n.V.",[1]Ergebnis!G12="n.V."),IF(OR(D12&lt;&gt;[1]Ergebnis!D12,DeinName!E12&lt;&gt;[1]Ergebnis!E12),4,0))))))</f>
        <v>0</v>
      </c>
      <c r="P12" s="3">
        <f>IF(OR(AND(G12="n.E.",[1]Ergebnis!G12="regulär"),AND(G12="n.V.",[1]Ergebnis!G12="regulär"),AND(G12="regulär",[1]Ergebnis!G12="n.E."),AND(G12="regulär",[1]Ergebnis!G12="n.V.")),1,0)</f>
        <v>0</v>
      </c>
      <c r="Q12" s="3">
        <f>IF(AND(G12="regulär",[1]Ergebnis!G12="regulär"),IF(AND(D12=[1]Ergebnis!D12,E12=[1]Ergebnis!E12),5,IF(D12-E12=[1]Ergebnis!D12-[1]Ergebnis!E12,4,3)))</f>
        <v>3</v>
      </c>
      <c r="R12" s="3">
        <f>IF(AND(OR(G12="n.V.",G12="n.E."),OR([1]Ergebnis!G12="n.V.",[1]Ergebnis!G12="n.E."),SIGN(D12-E12)&lt;&gt;SIGN([1]Ergebnis!D12-[1]Ergebnis!E12)),2,0)</f>
        <v>0</v>
      </c>
      <c r="S12" s="3">
        <f>IF(OR(C12=[1]Ergebnis!C12,F12=[1]Ergebnis!F12),N12*SUM(O12:Q12)+R12,0)</f>
        <v>0</v>
      </c>
      <c r="T12" s="3">
        <f t="shared" si="2"/>
        <v>0</v>
      </c>
    </row>
    <row r="13" spans="1:25" ht="11.25" customHeight="1">
      <c r="A13" s="10">
        <v>41820</v>
      </c>
      <c r="B13" s="11">
        <v>0.75</v>
      </c>
      <c r="C13" s="12" t="s">
        <v>36</v>
      </c>
      <c r="D13" s="13"/>
      <c r="E13" s="13"/>
      <c r="F13" s="14" t="s">
        <v>37</v>
      </c>
      <c r="G13" s="15" t="s">
        <v>31</v>
      </c>
      <c r="H13" s="16" t="str">
        <f>IF(I13="","Achtelfinale 5 Sieger",I13)</f>
        <v>Achtelfinale 5 Sieger</v>
      </c>
      <c r="I13" s="16" t="str">
        <f t="shared" si="0"/>
        <v/>
      </c>
      <c r="J13" s="16"/>
      <c r="K13" s="16"/>
      <c r="L13" s="17"/>
      <c r="M13" s="4" t="str">
        <f t="shared" si="1"/>
        <v/>
      </c>
      <c r="N13" s="3">
        <f>IF(OR(AND(D13&gt;E13,[1]Ergebnis!D13&gt;[1]Ergebnis!E13),AND(D13&gt;E13,[1]Ergebnis!D13&gt;[1]Ergebnis!E13)),1,0)</f>
        <v>0</v>
      </c>
      <c r="O13" s="3" t="b">
        <f>IF(AND(G13="n.E.",[1]Ergebnis!G13="n.E."),5,IF(OR(AND(G13="n.V.",[1]Ergebnis!G13="n.E."),AND(G13="n.E.",[1]Ergebnis!G13="n.V.")),3,IF(AND(G13="n.V.",[1]Ergebnis!G13="n.V."),IF(AND(D13=[1]Ergebnis!D13,DeinName!E13=[1]Ergebnis!E13),5,IF(AND(G13="n.V.",[1]Ergebnis!G13="n.V."),IF(OR(D13&lt;&gt;[1]Ergebnis!D13,DeinName!E13&lt;&gt;[1]Ergebnis!E13),4,0))))))</f>
        <v>0</v>
      </c>
      <c r="P13" s="3">
        <f>IF(OR(AND(G13="n.E.",[1]Ergebnis!G13="regulär"),AND(G13="n.V.",[1]Ergebnis!G13="regulär"),AND(G13="regulär",[1]Ergebnis!G13="n.E."),AND(G13="regulär",[1]Ergebnis!G13="n.V.")),1,0)</f>
        <v>0</v>
      </c>
      <c r="Q13" s="3">
        <f>IF(AND(G13="regulär",[1]Ergebnis!G13="regulär"),IF(AND(D13=[1]Ergebnis!D13,E13=[1]Ergebnis!E13),5,IF(D13-E13=[1]Ergebnis!D13-[1]Ergebnis!E13,4,3)))</f>
        <v>5</v>
      </c>
      <c r="R13" s="3">
        <f>IF(AND(OR(G13="n.V.",G13="n.E."),OR([1]Ergebnis!G13="n.V.",[1]Ergebnis!G13="n.E."),SIGN(D13-E13)&lt;&gt;SIGN([1]Ergebnis!D13-[1]Ergebnis!E13)),2,0)</f>
        <v>0</v>
      </c>
      <c r="S13" s="3">
        <f>IF(OR(C13=[1]Ergebnis!C13,F13=[1]Ergebnis!F13),N13*SUM(O13:Q13)+R13,0)</f>
        <v>0</v>
      </c>
      <c r="T13" s="3">
        <f t="shared" si="2"/>
        <v>0</v>
      </c>
    </row>
    <row r="14" spans="1:25">
      <c r="A14" s="10">
        <v>41820</v>
      </c>
      <c r="B14" s="11">
        <v>0.91666666666666663</v>
      </c>
      <c r="C14" s="18" t="s">
        <v>38</v>
      </c>
      <c r="D14" s="13"/>
      <c r="E14" s="13"/>
      <c r="F14" s="19" t="s">
        <v>39</v>
      </c>
      <c r="G14" s="15" t="s">
        <v>31</v>
      </c>
      <c r="H14" s="16" t="str">
        <f>IF(I14="","Achtelfinale 6 Sieger",I14)</f>
        <v>Achtelfinale 6 Sieger</v>
      </c>
      <c r="I14" s="16" t="str">
        <f t="shared" si="0"/>
        <v/>
      </c>
      <c r="J14" s="16"/>
      <c r="K14" s="16"/>
      <c r="L14" s="17"/>
      <c r="M14" s="4" t="str">
        <f t="shared" si="1"/>
        <v/>
      </c>
      <c r="N14" s="3">
        <f>IF(OR(AND(D14&gt;E14,[1]Ergebnis!D14&gt;[1]Ergebnis!E14),AND(D14&gt;E14,[1]Ergebnis!D14&gt;[1]Ergebnis!E14)),1,0)</f>
        <v>0</v>
      </c>
      <c r="O14" s="3" t="b">
        <f>IF(AND(G14="n.E.",[1]Ergebnis!G14="n.E."),5,IF(OR(AND(G14="n.V.",[1]Ergebnis!G14="n.E."),AND(G14="n.E.",[1]Ergebnis!G14="n.V.")),3,IF(AND(G14="n.V.",[1]Ergebnis!G14="n.V."),IF(AND(D14=[1]Ergebnis!D14,DeinName!E14=[1]Ergebnis!E14),5,IF(AND(G14="n.V.",[1]Ergebnis!G14="n.V."),IF(OR(D14&lt;&gt;[1]Ergebnis!D14,DeinName!E14&lt;&gt;[1]Ergebnis!E14),4,0))))))</f>
        <v>0</v>
      </c>
      <c r="P14" s="3">
        <f>IF(OR(AND(G14="n.E.",[1]Ergebnis!G14="regulär"),AND(G14="n.V.",[1]Ergebnis!G14="regulär"),AND(G14="regulär",[1]Ergebnis!G14="n.E."),AND(G14="regulär",[1]Ergebnis!G14="n.V.")),1,0)</f>
        <v>0</v>
      </c>
      <c r="Q14" s="3">
        <f>IF(AND(G14="regulär",[1]Ergebnis!G14="regulär"),IF(AND(D14=[1]Ergebnis!D14,E14=[1]Ergebnis!E14),5,IF(D14-E14=[1]Ergebnis!D14-[1]Ergebnis!E14,4,3)))</f>
        <v>5</v>
      </c>
      <c r="R14" s="3">
        <f>IF(AND(OR(G14="n.V.",G14="n.E."),OR([1]Ergebnis!G14="n.V.",[1]Ergebnis!G14="n.E."),SIGN(D14-E14)&lt;&gt;SIGN([1]Ergebnis!D14-[1]Ergebnis!E14)),2,0)</f>
        <v>0</v>
      </c>
      <c r="S14" s="3">
        <f>IF(OR(C14=[1]Ergebnis!C14,F14=[1]Ergebnis!F14),N14*SUM(O14:Q14)+R14,0)</f>
        <v>0</v>
      </c>
      <c r="T14" s="3">
        <f t="shared" si="2"/>
        <v>0</v>
      </c>
    </row>
    <row r="15" spans="1:25">
      <c r="A15" s="10">
        <v>41821</v>
      </c>
      <c r="B15" s="11">
        <v>0.75</v>
      </c>
      <c r="C15" s="12" t="s">
        <v>40</v>
      </c>
      <c r="D15" s="13"/>
      <c r="E15" s="13"/>
      <c r="F15" s="14" t="s">
        <v>41</v>
      </c>
      <c r="G15" s="15" t="s">
        <v>31</v>
      </c>
      <c r="H15" s="16" t="str">
        <f>IF(I15="","Achtelfinale 7 Sieger",I15)</f>
        <v>Achtelfinale 7 Sieger</v>
      </c>
      <c r="I15" s="16" t="str">
        <f t="shared" si="0"/>
        <v/>
      </c>
      <c r="J15" s="16"/>
      <c r="K15" s="16"/>
      <c r="L15" s="17"/>
      <c r="M15" s="4" t="str">
        <f t="shared" si="1"/>
        <v/>
      </c>
      <c r="N15" s="3">
        <f>IF(OR(AND(D15&gt;E15,[1]Ergebnis!D15&gt;[1]Ergebnis!E15),AND(D15&gt;E15,[1]Ergebnis!D15&gt;[1]Ergebnis!E15)),1,0)</f>
        <v>0</v>
      </c>
      <c r="O15" s="3" t="b">
        <f>IF(AND(G15="n.E.",[1]Ergebnis!G15="n.E."),5,IF(OR(AND(G15="n.V.",[1]Ergebnis!G15="n.E."),AND(G15="n.E.",[1]Ergebnis!G15="n.V.")),3,IF(AND(G15="n.V.",[1]Ergebnis!G15="n.V."),IF(AND(D15=[1]Ergebnis!D15,DeinName!E15=[1]Ergebnis!E15),5,IF(AND(G15="n.V.",[1]Ergebnis!G15="n.V."),IF(OR(D15&lt;&gt;[1]Ergebnis!D15,DeinName!E15&lt;&gt;[1]Ergebnis!E15),4,0))))))</f>
        <v>0</v>
      </c>
      <c r="P15" s="3">
        <f>IF(OR(AND(G15="n.E.",[1]Ergebnis!G15="regulär"),AND(G15="n.V.",[1]Ergebnis!G15="regulär"),AND(G15="regulär",[1]Ergebnis!G15="n.E."),AND(G15="regulär",[1]Ergebnis!G15="n.V.")),1,0)</f>
        <v>0</v>
      </c>
      <c r="Q15" s="3">
        <f>IF(AND(G15="regulär",[1]Ergebnis!G15="regulär"),IF(AND(D15=[1]Ergebnis!D15,E15=[1]Ergebnis!E15),5,IF(D15-E15=[1]Ergebnis!D15-[1]Ergebnis!E15,4,3)))</f>
        <v>5</v>
      </c>
      <c r="R15" s="3">
        <f>IF(AND(OR(G15="n.V.",G15="n.E."),OR([1]Ergebnis!G15="n.V.",[1]Ergebnis!G15="n.E."),SIGN(D15-E15)&lt;&gt;SIGN([1]Ergebnis!D15-[1]Ergebnis!E15)),2,0)</f>
        <v>0</v>
      </c>
      <c r="S15" s="3">
        <f>IF(OR(C15=[1]Ergebnis!C15,F15=[1]Ergebnis!F15),N15*SUM(O15:Q15)+R15,0)</f>
        <v>0</v>
      </c>
      <c r="T15" s="3">
        <f t="shared" si="2"/>
        <v>0</v>
      </c>
    </row>
    <row r="16" spans="1:25" ht="13.5" thickBot="1">
      <c r="A16" s="10">
        <v>41821</v>
      </c>
      <c r="B16" s="11">
        <v>0.91666666666666663</v>
      </c>
      <c r="C16" s="18" t="s">
        <v>42</v>
      </c>
      <c r="D16" s="13"/>
      <c r="E16" s="13"/>
      <c r="F16" s="19" t="s">
        <v>43</v>
      </c>
      <c r="G16" s="15" t="s">
        <v>31</v>
      </c>
      <c r="H16" s="16" t="str">
        <f>IF(I16="","Achtelfinale 8 Sieger",I16)</f>
        <v>Achtelfinale 8 Sieger</v>
      </c>
      <c r="I16" s="16" t="str">
        <f t="shared" si="0"/>
        <v/>
      </c>
      <c r="J16" s="16"/>
      <c r="K16" s="16"/>
      <c r="L16" s="17"/>
      <c r="M16" s="4" t="str">
        <f t="shared" si="1"/>
        <v/>
      </c>
      <c r="N16" s="3">
        <f>IF(OR(AND(D16&gt;E16,[1]Ergebnis!D16&gt;[1]Ergebnis!E16),AND(D16&gt;E16,[1]Ergebnis!D16&gt;[1]Ergebnis!E16)),1,0)</f>
        <v>0</v>
      </c>
      <c r="O16" s="3" t="b">
        <f>IF(AND(G16="n.E.",[1]Ergebnis!G16="n.E."),5,IF(OR(AND(G16="n.V.",[1]Ergebnis!G16="n.E."),AND(G16="n.E.",[1]Ergebnis!G16="n.V.")),3,IF(AND(G16="n.V.",[1]Ergebnis!G16="n.V."),IF(AND(D16=[1]Ergebnis!D16,DeinName!E16=[1]Ergebnis!E16),5,IF(AND(G16="n.V.",[1]Ergebnis!G16="n.V."),IF(OR(D16&lt;&gt;[1]Ergebnis!D16,DeinName!E16&lt;&gt;[1]Ergebnis!E16),4,0))))))</f>
        <v>0</v>
      </c>
      <c r="P16" s="3">
        <f>IF(OR(AND(G16="n.E.",[1]Ergebnis!G16="regulär"),AND(G16="n.V.",[1]Ergebnis!G16="regulär"),AND(G16="regulär",[1]Ergebnis!G16="n.E."),AND(G16="regulär",[1]Ergebnis!G16="n.V.")),1,0)</f>
        <v>0</v>
      </c>
      <c r="Q16" s="3">
        <f>IF(AND(G16="regulär",[1]Ergebnis!G16="regulär"),IF(AND(D16=[1]Ergebnis!D16,E16=[1]Ergebnis!E16),5,IF(D16-E16=[1]Ergebnis!D16-[1]Ergebnis!E16,4,3)))</f>
        <v>5</v>
      </c>
      <c r="R16" s="3">
        <f>IF(AND(OR(G16="n.V.",G16="n.E."),OR([1]Ergebnis!G16="n.V.",[1]Ergebnis!G16="n.E."),SIGN(D16-E16)&lt;&gt;SIGN([1]Ergebnis!D16-[1]Ergebnis!E16)),2,0)</f>
        <v>0</v>
      </c>
      <c r="S16" s="3">
        <f>IF(OR(C16=[1]Ergebnis!C16,F16=[1]Ergebnis!F16),N16*SUM(O16:Q16)+R16,0)</f>
        <v>0</v>
      </c>
      <c r="T16" s="3">
        <f t="shared" si="2"/>
        <v>0</v>
      </c>
    </row>
    <row r="17" spans="1:20" ht="13.5" customHeight="1" thickBot="1">
      <c r="A17" s="20"/>
      <c r="B17" s="21"/>
      <c r="C17" s="22"/>
      <c r="D17" s="23"/>
      <c r="E17" s="23"/>
      <c r="F17" s="24"/>
      <c r="G17" s="25"/>
      <c r="H17" s="16"/>
      <c r="I17" s="16"/>
      <c r="J17" s="16"/>
      <c r="K17" s="16"/>
      <c r="L17" s="17"/>
      <c r="R17" s="26" t="s">
        <v>44</v>
      </c>
      <c r="T17" s="9">
        <f>SUM(T9:T16)</f>
        <v>0</v>
      </c>
    </row>
    <row r="18" spans="1:20" ht="13.5" customHeight="1" thickBot="1">
      <c r="A18" s="82" t="s">
        <v>45</v>
      </c>
      <c r="B18" s="82"/>
      <c r="C18" s="82"/>
      <c r="D18" s="82"/>
      <c r="E18" s="82"/>
      <c r="F18" s="82"/>
      <c r="G18" s="83" t="s">
        <v>19</v>
      </c>
      <c r="H18" s="83"/>
      <c r="I18" s="83"/>
      <c r="J18" s="83"/>
      <c r="K18" s="83"/>
      <c r="L18" s="84"/>
    </row>
    <row r="19" spans="1:20" ht="13.5" customHeight="1" thickBot="1">
      <c r="A19" s="82"/>
      <c r="B19" s="82"/>
      <c r="C19" s="82"/>
      <c r="D19" s="82"/>
      <c r="E19" s="82"/>
      <c r="F19" s="82"/>
      <c r="G19" s="83"/>
      <c r="H19" s="83"/>
      <c r="I19" s="83"/>
      <c r="J19" s="83"/>
      <c r="K19" s="83"/>
      <c r="L19" s="84"/>
    </row>
    <row r="20" spans="1:20">
      <c r="A20" s="27">
        <v>41824</v>
      </c>
      <c r="B20" s="28">
        <v>0.75</v>
      </c>
      <c r="C20" s="29" t="str">
        <f>H13</f>
        <v>Achtelfinale 5 Sieger</v>
      </c>
      <c r="D20" s="13"/>
      <c r="E20" s="13"/>
      <c r="F20" s="30" t="str">
        <f>H14</f>
        <v>Achtelfinale 6 Sieger</v>
      </c>
      <c r="G20" s="15" t="s">
        <v>31</v>
      </c>
      <c r="H20" s="16" t="str">
        <f>IF(I20="","Viertelfinale 1 Sieger",I20)</f>
        <v>Viertelfinale 1 Sieger</v>
      </c>
      <c r="I20" s="16" t="str">
        <f>IF(D20="","",IF(E20="","",IF(D20&gt;E20,C20,IF(D20&lt;E20,F20,""))))</f>
        <v/>
      </c>
      <c r="J20" s="16"/>
      <c r="K20" s="16"/>
      <c r="L20" s="17"/>
      <c r="M20" s="4" t="str">
        <f t="shared" ref="M20:M23" si="3">IF(G20="regulär","",G20)</f>
        <v/>
      </c>
      <c r="N20" s="3">
        <f>IF(OR(AND(D20&gt;E20,[1]Ergebnis!D20&gt;[1]Ergebnis!E20),AND(D20&gt;E20,[1]Ergebnis!D20&gt;[1]Ergebnis!E20)),1,0)</f>
        <v>0</v>
      </c>
      <c r="O20" s="3" t="b">
        <f>IF(AND(G20="n.E.",[1]Ergebnis!G20="n.E."),5,IF(OR(AND(G20="n.V.",[1]Ergebnis!G20="n.E."),AND(G20="n.E.",[1]Ergebnis!G20="n.V.")),3,IF(AND(G20="n.V.",[1]Ergebnis!G20="n.V."),IF(AND(D20=[1]Ergebnis!D20,DeinName!E20=[1]Ergebnis!E20),5,IF(AND(G20="n.V.",[1]Ergebnis!G20="n.V."),IF(OR(D20&lt;&gt;[1]Ergebnis!D20,DeinName!E20&lt;&gt;[1]Ergebnis!E20),4,0))))))</f>
        <v>0</v>
      </c>
      <c r="P20" s="3">
        <f>IF(OR(AND(G20="n.E.",[1]Ergebnis!G20="regulär"),AND(G20="n.V.",[1]Ergebnis!G20="regulär"),AND(G20="regulär",[1]Ergebnis!G20="n.E."),AND(G20="regulär",[1]Ergebnis!G20="n.V.")),1,0)</f>
        <v>0</v>
      </c>
      <c r="Q20" s="3">
        <f>IF(AND(G20="regulär",[1]Ergebnis!G20="regulär"),IF(AND(D20=[1]Ergebnis!D20,E20=[1]Ergebnis!E20),5,IF(D20-E20=[1]Ergebnis!D20-[1]Ergebnis!E20,4,3)))</f>
        <v>5</v>
      </c>
      <c r="R20" s="3">
        <f>IF(AND(OR(G20="n.V.",G20="n.E."),OR([1]Ergebnis!G20="n.V.",[1]Ergebnis!G20="n.E."),SIGN(D20-E20)&lt;&gt;SIGN([1]Ergebnis!D20-[1]Ergebnis!E20)),2,0)</f>
        <v>0</v>
      </c>
      <c r="S20" s="3">
        <f>IF(OR(C20=[1]Ergebnis!C20,F20=[1]Ergebnis!F20),N20*SUM(O20:Q20)+R20,0)</f>
        <v>0</v>
      </c>
      <c r="T20" s="3">
        <f>S20+IF(C20=[1]Ergebnis!C20,3,0)+IF(F20=[1]Ergebnis!F20,3,0)</f>
        <v>6</v>
      </c>
    </row>
    <row r="21" spans="1:20">
      <c r="A21" s="27">
        <v>41824</v>
      </c>
      <c r="B21" s="28">
        <v>0.91666666666666663</v>
      </c>
      <c r="C21" s="29" t="str">
        <f>H9</f>
        <v>Achtelfinale 1 Sieger</v>
      </c>
      <c r="D21" s="13"/>
      <c r="E21" s="13"/>
      <c r="F21" s="30" t="str">
        <f>H10</f>
        <v>Achtelfinale 2 Sieger</v>
      </c>
      <c r="G21" s="15" t="s">
        <v>31</v>
      </c>
      <c r="H21" s="16" t="str">
        <f>IF(I21="","Viertelfinale 2 Sieger",I21)</f>
        <v>Viertelfinale 2 Sieger</v>
      </c>
      <c r="I21" s="16" t="str">
        <f>IF(D21="","",IF(E21="","",IF(D21&gt;E21,C21,IF(D21&lt;E21,F21,""))))</f>
        <v/>
      </c>
      <c r="J21" s="16"/>
      <c r="K21" s="16"/>
      <c r="L21" s="17"/>
      <c r="M21" s="4" t="str">
        <f t="shared" si="3"/>
        <v/>
      </c>
      <c r="N21" s="3">
        <f>IF(OR(AND(D21&gt;E21,[1]Ergebnis!D21&gt;[1]Ergebnis!E21),AND(D21&gt;E21,[1]Ergebnis!D21&gt;[1]Ergebnis!E21)),1,0)</f>
        <v>0</v>
      </c>
      <c r="O21" s="3" t="b">
        <f>IF(AND(G21="n.E.",[1]Ergebnis!G21="n.E."),5,IF(OR(AND(G21="n.V.",[1]Ergebnis!G21="n.E."),AND(G21="n.E.",[1]Ergebnis!G21="n.V.")),3,IF(AND(G21="n.V.",[1]Ergebnis!G21="n.V."),IF(AND(D21=[1]Ergebnis!D21,DeinName!E21=[1]Ergebnis!E21),5,IF(AND(G21="n.V.",[1]Ergebnis!G21="n.V."),IF(OR(D21&lt;&gt;[1]Ergebnis!D21,DeinName!E21&lt;&gt;[1]Ergebnis!E21),4,0))))))</f>
        <v>0</v>
      </c>
      <c r="P21" s="3">
        <f>IF(OR(AND(G21="n.E.",[1]Ergebnis!G21="regulär"),AND(G21="n.V.",[1]Ergebnis!G21="regulär"),AND(G21="regulär",[1]Ergebnis!G21="n.E."),AND(G21="regulär",[1]Ergebnis!G21="n.V.")),1,0)</f>
        <v>0</v>
      </c>
      <c r="Q21" s="3">
        <f>IF(AND(G21="regulär",[1]Ergebnis!G21="regulär"),IF(AND(D21=[1]Ergebnis!D21,E21=[1]Ergebnis!E21),5,IF(D21-E21=[1]Ergebnis!D21-[1]Ergebnis!E21,4,3)))</f>
        <v>5</v>
      </c>
      <c r="R21" s="3">
        <f>IF(AND(OR(G21="n.V.",G21="n.E."),OR([1]Ergebnis!G21="n.V.",[1]Ergebnis!G21="n.E."),SIGN(D21-E21)&lt;&gt;SIGN([1]Ergebnis!D21-[1]Ergebnis!E21)),2,0)</f>
        <v>0</v>
      </c>
      <c r="S21" s="3">
        <f>IF(OR(C21=[1]Ergebnis!C21,F21=[1]Ergebnis!F21),N21*SUM(O21:Q21)+R21,0)</f>
        <v>0</v>
      </c>
      <c r="T21" s="3">
        <f>S21+IF(C21=[1]Ergebnis!C21,3,0)+IF(F21=[1]Ergebnis!F21,3,0)</f>
        <v>0</v>
      </c>
    </row>
    <row r="22" spans="1:20" ht="12.75" customHeight="1">
      <c r="A22" s="27">
        <v>41825</v>
      </c>
      <c r="B22" s="28">
        <v>0.75</v>
      </c>
      <c r="C22" s="29" t="str">
        <f>H15</f>
        <v>Achtelfinale 7 Sieger</v>
      </c>
      <c r="D22" s="13"/>
      <c r="E22" s="13"/>
      <c r="F22" s="30" t="str">
        <f>H16</f>
        <v>Achtelfinale 8 Sieger</v>
      </c>
      <c r="G22" s="15" t="s">
        <v>31</v>
      </c>
      <c r="H22" s="16" t="str">
        <f>IF(I22="","Viertelfinale 3 Sieger",I22)</f>
        <v>Viertelfinale 3 Sieger</v>
      </c>
      <c r="I22" s="16" t="str">
        <f>IF(D22="","",IF(E22="","",IF(D22&gt;E22,C22,IF(D22&lt;E22,F22,""))))</f>
        <v/>
      </c>
      <c r="J22" s="16"/>
      <c r="K22" s="16"/>
      <c r="L22" s="17"/>
      <c r="M22" s="4" t="str">
        <f t="shared" si="3"/>
        <v/>
      </c>
      <c r="N22" s="3">
        <f>IF(OR(AND(D22&gt;E22,[1]Ergebnis!D22&gt;[1]Ergebnis!E22),AND(D22&gt;E22,[1]Ergebnis!D22&gt;[1]Ergebnis!E22)),1,0)</f>
        <v>0</v>
      </c>
      <c r="O22" s="3" t="b">
        <f>IF(AND(G22="n.E.",[1]Ergebnis!G22="n.E."),5,IF(OR(AND(G22="n.V.",[1]Ergebnis!G22="n.E."),AND(G22="n.E.",[1]Ergebnis!G22="n.V.")),3,IF(AND(G22="n.V.",[1]Ergebnis!G22="n.V."),IF(AND(D22=[1]Ergebnis!D22,DeinName!E22=[1]Ergebnis!E22),5,IF(AND(G22="n.V.",[1]Ergebnis!G22="n.V."),IF(OR(D22&lt;&gt;[1]Ergebnis!D22,DeinName!E22&lt;&gt;[1]Ergebnis!E22),4,0))))))</f>
        <v>0</v>
      </c>
      <c r="P22" s="3">
        <f>IF(OR(AND(G22="n.E.",[1]Ergebnis!G22="regulär"),AND(G22="n.V.",[1]Ergebnis!G22="regulär"),AND(G22="regulär",[1]Ergebnis!G22="n.E."),AND(G22="regulär",[1]Ergebnis!G22="n.V.")),1,0)</f>
        <v>0</v>
      </c>
      <c r="Q22" s="3">
        <f>IF(AND(G22="regulär",[1]Ergebnis!G22="regulär"),IF(AND(D22=[1]Ergebnis!D22,E22=[1]Ergebnis!E22),5,IF(D22-E22=[1]Ergebnis!D22-[1]Ergebnis!E22,4,3)))</f>
        <v>5</v>
      </c>
      <c r="R22" s="3">
        <f>IF(AND(OR(G22="n.V.",G22="n.E."),OR([1]Ergebnis!G22="n.V.",[1]Ergebnis!G22="n.E."),SIGN(D22-E22)&lt;&gt;SIGN([1]Ergebnis!D22-[1]Ergebnis!E22)),2,0)</f>
        <v>0</v>
      </c>
      <c r="S22" s="3">
        <f>IF(OR(C22=[1]Ergebnis!C22,F22=[1]Ergebnis!F22),N22*SUM(O22:Q22)+R22,0)</f>
        <v>0</v>
      </c>
      <c r="T22" s="3">
        <f>S22+IF(C22=[1]Ergebnis!C22,3,0)+IF(F22=[1]Ergebnis!F22,3,0)</f>
        <v>6</v>
      </c>
    </row>
    <row r="23" spans="1:20" ht="12.75" customHeight="1" thickBot="1">
      <c r="A23" s="27">
        <v>41825</v>
      </c>
      <c r="B23" s="28">
        <v>0.91666666666666663</v>
      </c>
      <c r="C23" s="29" t="str">
        <f>H11</f>
        <v>Achtelfinale 3 Sieger</v>
      </c>
      <c r="D23" s="13"/>
      <c r="E23" s="13"/>
      <c r="F23" s="30" t="str">
        <f>H12</f>
        <v>Achtelfinale 4 Sieger</v>
      </c>
      <c r="G23" s="15" t="s">
        <v>31</v>
      </c>
      <c r="H23" s="16" t="str">
        <f>IF(I23="","Viertelfinale 4 Sieger",I23)</f>
        <v>Viertelfinale 4 Sieger</v>
      </c>
      <c r="I23" s="16" t="str">
        <f>IF(D23="","",IF(E23="","",IF(D23&gt;E23,C23,IF(D23&lt;E23,F23,""))))</f>
        <v/>
      </c>
      <c r="J23" s="16"/>
      <c r="K23" s="16"/>
      <c r="L23" s="17"/>
      <c r="M23" s="4" t="str">
        <f t="shared" si="3"/>
        <v/>
      </c>
      <c r="N23" s="3">
        <f>IF(OR(AND(D23&gt;E23,[1]Ergebnis!D23&gt;[1]Ergebnis!E23),AND(D23&gt;E23,[1]Ergebnis!D23&gt;[1]Ergebnis!E23)),1,0)</f>
        <v>0</v>
      </c>
      <c r="O23" s="3" t="b">
        <f>IF(AND(G23="n.E.",[1]Ergebnis!G23="n.E."),5,IF(OR(AND(G23="n.V.",[1]Ergebnis!G23="n.E."),AND(G23="n.E.",[1]Ergebnis!G23="n.V.")),3,IF(AND(G23="n.V.",[1]Ergebnis!G23="n.V."),IF(AND(D23=[1]Ergebnis!D23,DeinName!E23=[1]Ergebnis!E23),5,IF(AND(G23="n.V.",[1]Ergebnis!G23="n.V."),IF(OR(D23&lt;&gt;[1]Ergebnis!D23,DeinName!E23&lt;&gt;[1]Ergebnis!E23),4,0))))))</f>
        <v>0</v>
      </c>
      <c r="P23" s="3">
        <f>IF(OR(AND(G23="n.E.",[1]Ergebnis!G23="regulär"),AND(G23="n.V.",[1]Ergebnis!G23="regulär"),AND(G23="regulär",[1]Ergebnis!G23="n.E."),AND(G23="regulär",[1]Ergebnis!G23="n.V.")),1,0)</f>
        <v>0</v>
      </c>
      <c r="Q23" s="3">
        <f>IF(AND(G23="regulär",[1]Ergebnis!G23="regulär"),IF(AND(D23=[1]Ergebnis!D23,E23=[1]Ergebnis!E23),5,IF(D23-E23=[1]Ergebnis!D23-[1]Ergebnis!E23,4,3)))</f>
        <v>5</v>
      </c>
      <c r="R23" s="3">
        <f>IF(AND(OR(G23="n.V.",G23="n.E."),OR([1]Ergebnis!G23="n.V.",[1]Ergebnis!G23="n.E."),SIGN(D23-E23)&lt;&gt;SIGN([1]Ergebnis!D23-[1]Ergebnis!E23)),2,0)</f>
        <v>0</v>
      </c>
      <c r="S23" s="3">
        <f>IF(OR(C23=[1]Ergebnis!C23,F23=[1]Ergebnis!F23),N23*SUM(O23:Q23)+R23,0)</f>
        <v>0</v>
      </c>
      <c r="T23" s="3">
        <f>S23+IF(C23=[1]Ergebnis!C23,3,0)+IF(F23=[1]Ergebnis!F23,3,0)</f>
        <v>0</v>
      </c>
    </row>
    <row r="24" spans="1:20" ht="13.5" customHeight="1" thickBot="1">
      <c r="A24" s="31"/>
      <c r="B24" s="21"/>
      <c r="C24" s="22"/>
      <c r="D24" s="23"/>
      <c r="E24" s="23"/>
      <c r="F24" s="24"/>
      <c r="G24" s="25"/>
      <c r="H24" s="16"/>
      <c r="I24" s="16"/>
      <c r="J24" s="16"/>
      <c r="K24" s="16"/>
      <c r="L24" s="17"/>
      <c r="R24" s="26" t="s">
        <v>46</v>
      </c>
      <c r="S24" s="9"/>
      <c r="T24" s="9">
        <f>SUM(T20:T23)</f>
        <v>12</v>
      </c>
    </row>
    <row r="25" spans="1:20" ht="13.5" customHeight="1" thickBot="1">
      <c r="A25" s="82" t="s">
        <v>47</v>
      </c>
      <c r="B25" s="82"/>
      <c r="C25" s="82"/>
      <c r="D25" s="82"/>
      <c r="E25" s="82"/>
      <c r="F25" s="82"/>
      <c r="G25" s="83" t="s">
        <v>19</v>
      </c>
      <c r="H25" s="83"/>
      <c r="I25" s="83"/>
      <c r="J25" s="83"/>
      <c r="K25" s="83"/>
      <c r="L25" s="84"/>
    </row>
    <row r="26" spans="1:20" ht="13.5" customHeight="1" thickBot="1">
      <c r="A26" s="82"/>
      <c r="B26" s="82"/>
      <c r="C26" s="82"/>
      <c r="D26" s="82"/>
      <c r="E26" s="82"/>
      <c r="F26" s="82"/>
      <c r="G26" s="83"/>
      <c r="H26" s="83"/>
      <c r="I26" s="83"/>
      <c r="J26" s="83"/>
      <c r="K26" s="83"/>
      <c r="L26" s="84"/>
    </row>
    <row r="27" spans="1:20" ht="12.75" customHeight="1">
      <c r="A27" s="32">
        <v>41828</v>
      </c>
      <c r="B27" s="33">
        <v>0.91666666666666663</v>
      </c>
      <c r="C27" s="34" t="str">
        <f>H21</f>
        <v>Viertelfinale 2 Sieger</v>
      </c>
      <c r="D27" s="13"/>
      <c r="E27" s="13"/>
      <c r="F27" s="35" t="str">
        <f>H20</f>
        <v>Viertelfinale 1 Sieger</v>
      </c>
      <c r="G27" s="15" t="s">
        <v>31</v>
      </c>
      <c r="H27" s="16" t="str">
        <f>IF(I27="","Halbfinale 1 Sieger",I27)</f>
        <v>Halbfinale 1 Sieger</v>
      </c>
      <c r="I27" s="16" t="str">
        <f>IF(D27="","",IF(E27="","",IF(D27&gt;E27,C27,IF(D27&lt;E27,F27,""))))</f>
        <v/>
      </c>
      <c r="J27" s="16" t="str">
        <f>IF(K27="","Halbfinale 1 Verlierer",K27)</f>
        <v>Halbfinale 1 Verlierer</v>
      </c>
      <c r="K27" s="16" t="str">
        <f>IF(D27="","",IF(E27="","",IF(D27&gt;E27,F27,IF(D27&lt;E27,C27,""))))</f>
        <v/>
      </c>
      <c r="L27" s="17"/>
      <c r="M27" s="4" t="str">
        <f t="shared" ref="M27:M28" si="4">IF(G27="regulär","",G27)</f>
        <v/>
      </c>
      <c r="N27" s="3">
        <f>IF(OR(AND(D27&gt;E27,[1]Ergebnis!D27&gt;[1]Ergebnis!E27),AND(D27&gt;E27,[1]Ergebnis!D27&gt;[1]Ergebnis!E27)),1,0)</f>
        <v>0</v>
      </c>
      <c r="O27" s="3" t="b">
        <f>IF(AND(G27="n.E.",[1]Ergebnis!G27="n.E."),5,IF(OR(AND(G27="n.V.",[1]Ergebnis!G27="n.E."),AND(G27="n.E.",[1]Ergebnis!G27="n.V.")),3,IF(AND(G27="n.V.",[1]Ergebnis!G27="n.V."),IF(AND(D27=[1]Ergebnis!D27,DeinName!E27=[1]Ergebnis!E27),5,IF(AND(G27="n.V.",[1]Ergebnis!G27="n.V."),IF(OR(D27&lt;&gt;[1]Ergebnis!D27,DeinName!E27&lt;&gt;[1]Ergebnis!E27),4,0))))))</f>
        <v>0</v>
      </c>
      <c r="P27" s="3">
        <f>IF(OR(AND(G27="n.E.",[1]Ergebnis!G27="regulär"),AND(G27="n.V.",[1]Ergebnis!G27="regulär"),AND(G27="regulär",[1]Ergebnis!G27="n.E."),AND(G27="regulär",[1]Ergebnis!G27="n.V.")),1,0)</f>
        <v>0</v>
      </c>
      <c r="Q27" s="3">
        <f>IF(AND(G27="regulär",[1]Ergebnis!G27="regulär"),IF(AND(D27=[1]Ergebnis!D27,E27=[1]Ergebnis!E27),5,IF(D27-E27=[1]Ergebnis!D27-[1]Ergebnis!E27,4,3)))</f>
        <v>5</v>
      </c>
      <c r="R27" s="3">
        <f>IF(AND(OR(G27="n.V.",G27="n.E."),OR([1]Ergebnis!G27="n.V.",[1]Ergebnis!G27="n.E."),SIGN(D27-E27)&lt;&gt;SIGN([1]Ergebnis!D27-[1]Ergebnis!E27)),2,0)</f>
        <v>0</v>
      </c>
      <c r="S27" s="3">
        <f>IF(OR(C27=[1]Ergebnis!C27,F27=[1]Ergebnis!F27),N27*SUM(O27:Q27)+R27,0)</f>
        <v>0</v>
      </c>
      <c r="T27" s="3">
        <f>S27+IF(C27=[1]Ergebnis!C27,4,0)+IF(F27=[1]Ergebnis!F27,4,0)</f>
        <v>8</v>
      </c>
    </row>
    <row r="28" spans="1:20" ht="13.5" customHeight="1" thickBot="1">
      <c r="A28" s="32">
        <v>41829</v>
      </c>
      <c r="B28" s="33">
        <v>0.91666666666666663</v>
      </c>
      <c r="C28" s="34" t="str">
        <f>H23</f>
        <v>Viertelfinale 4 Sieger</v>
      </c>
      <c r="D28" s="13"/>
      <c r="E28" s="13"/>
      <c r="F28" s="35" t="str">
        <f>H22</f>
        <v>Viertelfinale 3 Sieger</v>
      </c>
      <c r="G28" s="15" t="s">
        <v>31</v>
      </c>
      <c r="H28" s="16" t="str">
        <f>IF(I28="","Halbfinale 2 Sieger",I28)</f>
        <v>Halbfinale 2 Sieger</v>
      </c>
      <c r="I28" s="16" t="str">
        <f>IF(D28="","",IF(E28="","",IF(D28&gt;E28,C28,IF(D28&lt;E28,F28,""))))</f>
        <v/>
      </c>
      <c r="J28" s="16" t="str">
        <f>IF(K28="","Halbfinale 2 Verlierer",K28)</f>
        <v>Halbfinale 2 Verlierer</v>
      </c>
      <c r="K28" s="16" t="str">
        <f>IF(D28="","",IF(E28="","",IF(D28&gt;E28,F28,IF(D28&lt;E28,C28,""))))</f>
        <v/>
      </c>
      <c r="L28" s="17"/>
      <c r="M28" s="4" t="str">
        <f t="shared" si="4"/>
        <v/>
      </c>
      <c r="N28" s="3">
        <f>IF(OR(AND(D28&gt;E28,[1]Ergebnis!D28&gt;[1]Ergebnis!E28),AND(D28&gt;E28,[1]Ergebnis!D28&gt;[1]Ergebnis!E28)),1,0)</f>
        <v>0</v>
      </c>
      <c r="O28" s="3" t="b">
        <f>IF(AND(G28="n.E.",[1]Ergebnis!G28="n.E."),5,IF(OR(AND(G28="n.V.",[1]Ergebnis!G28="n.E."),AND(G28="n.E.",[1]Ergebnis!G28="n.V.")),3,IF(AND(G28="n.V.",[1]Ergebnis!G28="n.V."),IF(AND(D28=[1]Ergebnis!D28,DeinName!E28=[1]Ergebnis!E28),5,IF(AND(G28="n.V.",[1]Ergebnis!G28="n.V."),IF(OR(D28&lt;&gt;[1]Ergebnis!D28,DeinName!E28&lt;&gt;[1]Ergebnis!E28),4,0))))))</f>
        <v>0</v>
      </c>
      <c r="P28" s="3">
        <f>IF(OR(AND(G28="n.E.",[1]Ergebnis!G28="regulär"),AND(G28="n.V.",[1]Ergebnis!G28="regulär"),AND(G28="regulär",[1]Ergebnis!G28="n.E."),AND(G28="regulär",[1]Ergebnis!G28="n.V.")),1,0)</f>
        <v>0</v>
      </c>
      <c r="Q28" s="3">
        <f>IF(AND(G28="regulär",[1]Ergebnis!G28="regulär"),IF(AND(D28=[1]Ergebnis!D28,E28=[1]Ergebnis!E28),5,IF(D28-E28=[1]Ergebnis!D28-[1]Ergebnis!E28,4,3)))</f>
        <v>5</v>
      </c>
      <c r="R28" s="3">
        <f>IF(AND(OR(G28="n.V.",G28="n.E."),OR([1]Ergebnis!G28="n.V.",[1]Ergebnis!G28="n.E."),SIGN(D28-E28)&lt;&gt;SIGN([1]Ergebnis!D28-[1]Ergebnis!E28)),2,0)</f>
        <v>0</v>
      </c>
      <c r="S28" s="3">
        <f>IF(OR(C28=[1]Ergebnis!C28,F28=[1]Ergebnis!F28),N28*SUM(O28:Q28)+R28,0)</f>
        <v>0</v>
      </c>
      <c r="T28" s="3">
        <f>S28+IF(C28=[1]Ergebnis!C28,4,0)+IF(F28=[1]Ergebnis!F28,4,0)</f>
        <v>8</v>
      </c>
    </row>
    <row r="29" spans="1:20" ht="13.5" customHeight="1" thickBot="1">
      <c r="A29" s="20"/>
      <c r="B29" s="21"/>
      <c r="C29" s="22"/>
      <c r="D29" s="23"/>
      <c r="E29" s="23"/>
      <c r="F29" s="24"/>
      <c r="G29" s="25"/>
      <c r="H29" s="16"/>
      <c r="I29" s="16"/>
      <c r="J29" s="16"/>
      <c r="K29" s="16"/>
      <c r="L29" s="17"/>
    </row>
    <row r="30" spans="1:20" ht="13.5" customHeight="1" thickBot="1">
      <c r="A30" s="86" t="s">
        <v>48</v>
      </c>
      <c r="B30" s="86"/>
      <c r="C30" s="86"/>
      <c r="D30" s="86"/>
      <c r="E30" s="86"/>
      <c r="F30" s="86"/>
      <c r="G30" s="83" t="s">
        <v>19</v>
      </c>
      <c r="H30" s="83"/>
      <c r="I30" s="83"/>
      <c r="J30" s="83"/>
      <c r="K30" s="83"/>
      <c r="L30" s="84"/>
    </row>
    <row r="31" spans="1:20" ht="11.25" customHeight="1" thickBot="1">
      <c r="A31" s="86"/>
      <c r="B31" s="86"/>
      <c r="C31" s="86"/>
      <c r="D31" s="86"/>
      <c r="E31" s="86"/>
      <c r="F31" s="86"/>
      <c r="G31" s="83"/>
      <c r="H31" s="83"/>
      <c r="I31" s="83"/>
      <c r="J31" s="83"/>
      <c r="K31" s="83"/>
      <c r="L31" s="84"/>
    </row>
    <row r="32" spans="1:20" ht="13.5" thickBot="1">
      <c r="A32" s="36">
        <v>41832</v>
      </c>
      <c r="B32" s="37">
        <v>0.91666666666666663</v>
      </c>
      <c r="C32" s="38" t="str">
        <f>J27</f>
        <v>Halbfinale 1 Verlierer</v>
      </c>
      <c r="D32" s="13"/>
      <c r="E32" s="13"/>
      <c r="F32" s="39" t="str">
        <f>J28</f>
        <v>Halbfinale 2 Verlierer</v>
      </c>
      <c r="G32" s="15" t="s">
        <v>31</v>
      </c>
      <c r="H32" s="16" t="str">
        <f>IF(I32="","Third Place",I32)</f>
        <v>Third Place</v>
      </c>
      <c r="I32" s="16" t="str">
        <f>IF(D32="","",IF(E32="","",IF(D32&gt;E32,C32,IF(D32&lt;E32,F32,""))))</f>
        <v/>
      </c>
      <c r="J32" s="16"/>
      <c r="K32" s="16"/>
      <c r="L32" s="17"/>
      <c r="M32" s="4" t="str">
        <f>IF(G32="regulär","",G32)</f>
        <v/>
      </c>
      <c r="N32" s="3">
        <f>IF(OR(AND(D32&gt;E32,[1]Ergebnis!D32&gt;[1]Ergebnis!E32),AND(D32&gt;E32,[1]Ergebnis!D32&gt;[1]Ergebnis!E32)),1,0)</f>
        <v>0</v>
      </c>
      <c r="O32" s="3" t="b">
        <f>IF(AND(G32="n.E.",[1]Ergebnis!G32="n.E."),5,IF(OR(AND(G32="n.V.",[1]Ergebnis!G32="n.E."),AND(G32="n.E.",[1]Ergebnis!G32="n.V.")),3,IF(AND(G32="n.V.",[1]Ergebnis!G32="n.V."),IF(AND(D32=[1]Ergebnis!D32,DeinName!E32=[1]Ergebnis!E32),5,IF(AND(G32="n.V.",[1]Ergebnis!G32="n.V."),IF(OR(D32&lt;&gt;[1]Ergebnis!D32,DeinName!E32&lt;&gt;[1]Ergebnis!E32),4,0))))))</f>
        <v>0</v>
      </c>
      <c r="P32" s="3">
        <f>IF(OR(AND(G32="n.E.",[1]Ergebnis!G32="regulär"),AND(G32="n.V.",[1]Ergebnis!G32="regulär"),AND(G32="regulär",[1]Ergebnis!G32="n.E."),AND(G32="regulär",[1]Ergebnis!G32="n.V.")),1,0)</f>
        <v>0</v>
      </c>
      <c r="Q32" s="3">
        <f>IF(AND(G32="regulär",[1]Ergebnis!G32="regulär"),IF(AND(D32=[1]Ergebnis!D32,E32=[1]Ergebnis!E32),5,IF(D32-E32=[1]Ergebnis!D32-[1]Ergebnis!E32,4,3)))</f>
        <v>5</v>
      </c>
      <c r="R32" s="3">
        <f>IF(AND(OR(G32="n.V.",G32="n.E."),OR([1]Ergebnis!G32="n.V.",[1]Ergebnis!G32="n.E."),SIGN(D32-E32)&lt;&gt;SIGN([1]Ergebnis!D32-[1]Ergebnis!E32)),2,0)</f>
        <v>0</v>
      </c>
      <c r="S32" s="3">
        <f>IF(OR(C32=[1]Ergebnis!C32,F32=[1]Ergebnis!F32),N32*SUM(O32:Q32)+R32,0)</f>
        <v>0</v>
      </c>
      <c r="T32" s="3">
        <f>S32+IF(C32=[1]Ergebnis!C32,4,0)+IF(F32=[1]Ergebnis!F32,4,0)</f>
        <v>8</v>
      </c>
    </row>
    <row r="33" spans="1:20" ht="7.5" customHeight="1" thickBot="1">
      <c r="A33" s="20"/>
      <c r="B33" s="21"/>
      <c r="C33" s="22"/>
      <c r="D33" s="23"/>
      <c r="E33" s="23"/>
      <c r="F33" s="24"/>
      <c r="G33" s="25"/>
      <c r="H33" s="16"/>
      <c r="I33" s="16"/>
      <c r="J33" s="16"/>
      <c r="K33" s="16"/>
      <c r="L33" s="17"/>
    </row>
    <row r="34" spans="1:20" ht="13.5" customHeight="1" thickBot="1">
      <c r="A34" s="82" t="s">
        <v>49</v>
      </c>
      <c r="B34" s="82"/>
      <c r="C34" s="82"/>
      <c r="D34" s="82"/>
      <c r="E34" s="82"/>
      <c r="F34" s="82"/>
      <c r="G34" s="83" t="s">
        <v>19</v>
      </c>
      <c r="H34" s="83"/>
      <c r="I34" s="83"/>
      <c r="J34" s="83"/>
      <c r="K34" s="83"/>
      <c r="L34" s="84"/>
    </row>
    <row r="35" spans="1:20" ht="12.75" customHeight="1" thickBot="1">
      <c r="A35" s="82"/>
      <c r="B35" s="82"/>
      <c r="C35" s="82"/>
      <c r="D35" s="82"/>
      <c r="E35" s="82"/>
      <c r="F35" s="82"/>
      <c r="G35" s="83"/>
      <c r="H35" s="83"/>
      <c r="I35" s="83"/>
      <c r="J35" s="83"/>
      <c r="K35" s="83"/>
      <c r="L35" s="84"/>
    </row>
    <row r="36" spans="1:20" ht="13.5" customHeight="1" thickBot="1">
      <c r="A36" s="40">
        <v>41833</v>
      </c>
      <c r="B36" s="41">
        <v>0.875</v>
      </c>
      <c r="C36" s="42" t="str">
        <f>H27</f>
        <v>Halbfinale 1 Sieger</v>
      </c>
      <c r="D36" s="43"/>
      <c r="E36" s="43"/>
      <c r="F36" s="44" t="str">
        <f>H28</f>
        <v>Halbfinale 2 Sieger</v>
      </c>
      <c r="G36" s="15" t="s">
        <v>31</v>
      </c>
      <c r="H36" s="16" t="str">
        <f>IF(I36="","",I36)</f>
        <v/>
      </c>
      <c r="I36" s="16" t="str">
        <f>IF(D36="","",IF(E36="","",IF(D36&gt;E36,C36,IF(D36&lt;E36,F36,""))))</f>
        <v/>
      </c>
      <c r="J36" s="16"/>
      <c r="K36" s="16"/>
      <c r="L36" s="17"/>
      <c r="M36" s="4" t="str">
        <f>IF(G36="regulär","",G36)</f>
        <v/>
      </c>
      <c r="N36" s="3">
        <f>IF(OR(AND(D36&gt;E36,[1]Ergebnis!D36&gt;[1]Ergebnis!E36),AND(D36&gt;E36,[1]Ergebnis!D36&gt;[1]Ergebnis!E36)),1,0)</f>
        <v>0</v>
      </c>
      <c r="O36" s="3" t="b">
        <f>IF(AND(G36="n.E.",[1]Ergebnis!G36="n.E."),5,IF(OR(AND(G36="n.V.",[1]Ergebnis!G36="n.E."),AND(G36="n.E.",[1]Ergebnis!G36="n.V.")),3,IF(AND(G36="n.V.",[1]Ergebnis!G36="n.V."),IF(AND(D36=[1]Ergebnis!D36,DeinName!E36=[1]Ergebnis!E36),5,IF(AND(G36="n.V.",[1]Ergebnis!G36="n.V."),IF(OR(D36&lt;&gt;[1]Ergebnis!D36,DeinName!E36&lt;&gt;[1]Ergebnis!E36),4,0))))))</f>
        <v>0</v>
      </c>
      <c r="P36" s="3">
        <f>IF(OR(AND(G36="n.E.",[1]Ergebnis!G36="regulär"),AND(G36="n.V.",[1]Ergebnis!G36="regulär"),AND(G36="regulär",[1]Ergebnis!G36="n.E."),AND(G36="regulär",[1]Ergebnis!G36="n.V.")),1,0)</f>
        <v>0</v>
      </c>
      <c r="Q36" s="3">
        <f>IF(AND(G36="regulär",[1]Ergebnis!G36="regulär"),IF(AND(D36=[1]Ergebnis!D36,E36=[1]Ergebnis!E36),5,IF(D36-E36=[1]Ergebnis!D36-[1]Ergebnis!E36,4,3)))</f>
        <v>5</v>
      </c>
      <c r="R36" s="3">
        <f>IF(AND(OR(G36="n.V.",G36="n.E."),OR([1]Ergebnis!G36="n.V.",[1]Ergebnis!G36="n.E."),SIGN(D36-E36)&lt;&gt;SIGN([1]Ergebnis!D36-[1]Ergebnis!E36)),2,0)</f>
        <v>0</v>
      </c>
      <c r="S36" s="3">
        <f>IF(OR(C36=[1]Ergebnis!C36,F36=[1]Ergebnis!F36),N36*SUM(O36:Q36)+R36,0)</f>
        <v>0</v>
      </c>
      <c r="T36" s="3">
        <f>S36+IF(C36=[1]Ergebnis!C36,5,0)+IF(F36=[1]Ergebnis!F36,5,0)</f>
        <v>10</v>
      </c>
    </row>
    <row r="37" spans="1:20" ht="12.75" hidden="1" customHeight="1">
      <c r="A37" s="45"/>
      <c r="B37" s="46"/>
      <c r="C37" s="47"/>
      <c r="D37" s="48"/>
      <c r="E37" s="48"/>
      <c r="F37" s="49"/>
      <c r="G37" s="50"/>
      <c r="H37" s="16"/>
      <c r="I37" s="16"/>
      <c r="J37" s="16"/>
      <c r="K37" s="16"/>
      <c r="L37" s="17"/>
    </row>
    <row r="38" spans="1:20" ht="20.100000000000001" customHeight="1" thickBot="1">
      <c r="A38" s="85" t="s">
        <v>50</v>
      </c>
      <c r="B38" s="85"/>
      <c r="C38" s="85"/>
      <c r="D38" s="51" t="str">
        <f>H36</f>
        <v/>
      </c>
      <c r="E38" s="51"/>
      <c r="F38" s="51"/>
      <c r="G38" s="52"/>
      <c r="H38" s="53"/>
      <c r="I38" s="53"/>
      <c r="J38" s="53"/>
      <c r="K38" s="53"/>
      <c r="L38" s="54"/>
      <c r="R38" s="26" t="s">
        <v>51</v>
      </c>
      <c r="S38" s="55">
        <f>IF(D38=[1]Ergebnis!D38,8,0)</f>
        <v>8</v>
      </c>
      <c r="T38" s="9">
        <f>SUM(T27:T37)+S38</f>
        <v>42</v>
      </c>
    </row>
    <row r="39" spans="1:20" ht="12.75" hidden="1" customHeight="1">
      <c r="A39" s="56"/>
      <c r="B39" s="57"/>
      <c r="C39" s="58"/>
      <c r="D39" s="59"/>
      <c r="E39" s="59"/>
      <c r="F39" s="60"/>
      <c r="G39" s="61"/>
      <c r="H39" s="62"/>
      <c r="I39" s="63"/>
      <c r="J39" s="63"/>
      <c r="K39" s="63"/>
      <c r="L39" s="64"/>
    </row>
    <row r="40" spans="1:20">
      <c r="A40" s="65"/>
      <c r="B40" s="66"/>
      <c r="C40" s="67"/>
      <c r="D40" s="68"/>
      <c r="E40" s="68"/>
      <c r="F40" s="69"/>
      <c r="G40" s="70"/>
      <c r="H40" s="70"/>
      <c r="I40" s="70"/>
      <c r="J40" s="70"/>
      <c r="K40" s="70"/>
      <c r="L40" s="70"/>
    </row>
    <row r="41" spans="1:20" s="76" customFormat="1">
      <c r="A41" s="71"/>
      <c r="B41" s="72"/>
      <c r="C41" s="73"/>
      <c r="D41" s="74"/>
      <c r="E41" s="74"/>
      <c r="F41" s="75"/>
      <c r="R41" s="26" t="s">
        <v>52</v>
      </c>
      <c r="T41" s="9" t="e">
        <f>SUM(T43:T46)</f>
        <v>#N/A</v>
      </c>
    </row>
    <row r="42" spans="1:20" s="76" customFormat="1">
      <c r="A42" s="71"/>
      <c r="B42" s="72"/>
      <c r="C42" s="73"/>
      <c r="D42" s="74"/>
      <c r="E42" s="74"/>
      <c r="F42" s="75"/>
    </row>
    <row r="43" spans="1:20" s="76" customFormat="1">
      <c r="A43" s="71"/>
      <c r="B43" s="72"/>
      <c r="C43" s="73"/>
      <c r="D43" s="74"/>
      <c r="E43" s="74"/>
      <c r="F43" s="75"/>
      <c r="R43" s="73" t="s">
        <v>53</v>
      </c>
      <c r="S43" s="77" t="e">
        <f>VLOOKUP($C$6,[1]Daten!$A$3:$N$65,11,FALSE)</f>
        <v>#N/A</v>
      </c>
      <c r="T43" s="76" t="e">
        <f>IF(S43=[1]Ergebnis!S43,5,0)</f>
        <v>#N/A</v>
      </c>
    </row>
    <row r="44" spans="1:20" s="76" customFormat="1">
      <c r="A44" s="71"/>
      <c r="B44" s="72"/>
      <c r="C44" s="73"/>
      <c r="D44" s="74"/>
      <c r="E44" s="74"/>
      <c r="F44" s="75"/>
      <c r="R44" s="73" t="s">
        <v>54</v>
      </c>
      <c r="S44" s="77" t="e">
        <f>VLOOKUP($C$6,[1]Daten!$A$3:$N$65,12,FALSE)</f>
        <v>#N/A</v>
      </c>
      <c r="T44" s="76" t="e">
        <f>IF(S44=[1]Ergebnis!S44,5,0)</f>
        <v>#N/A</v>
      </c>
    </row>
    <row r="45" spans="1:20">
      <c r="R45" s="4" t="s">
        <v>55</v>
      </c>
      <c r="S45" s="77" t="e">
        <f>VLOOKUP($C$6,[1]Daten!$A$3:$N$65,13,FALSE)</f>
        <v>#N/A</v>
      </c>
      <c r="T45" s="76" t="e">
        <f>IF(S45=[1]Ergebnis!S45,5,0)</f>
        <v>#N/A</v>
      </c>
    </row>
    <row r="46" spans="1:20">
      <c r="R46" s="4" t="s">
        <v>56</v>
      </c>
      <c r="S46" s="77" t="e">
        <f>VLOOKUP($C$6,[1]Daten!$A$3:$N$65,14,FALSE)</f>
        <v>#N/A</v>
      </c>
      <c r="T46" s="76" t="e">
        <f>IF(S46=[1]Ergebnis!S46,5,0)</f>
        <v>#N/A</v>
      </c>
    </row>
  </sheetData>
  <sheetProtection password="CE87" sheet="1" objects="1" scenarios="1"/>
  <mergeCells count="15">
    <mergeCell ref="C1:L1"/>
    <mergeCell ref="A5:L5"/>
    <mergeCell ref="A6:B6"/>
    <mergeCell ref="C6:G6"/>
    <mergeCell ref="A7:F8"/>
    <mergeCell ref="G7:L8"/>
    <mergeCell ref="A34:F35"/>
    <mergeCell ref="G34:L35"/>
    <mergeCell ref="A38:C38"/>
    <mergeCell ref="A18:F19"/>
    <mergeCell ref="G18:L19"/>
    <mergeCell ref="A25:F26"/>
    <mergeCell ref="G25:L26"/>
    <mergeCell ref="A30:F31"/>
    <mergeCell ref="G30:L31"/>
  </mergeCells>
  <conditionalFormatting sqref="E38:F38">
    <cfRule type="cellIs" dxfId="0" priority="1" stopIfTrue="1" operator="notEqual">
      <formula>"Final Winner"</formula>
    </cfRule>
  </conditionalFormatting>
  <dataValidations count="1">
    <dataValidation type="list" allowBlank="1" showInputMessage="1" showErrorMessage="1" sqref="G9:G16 G20:G23 G27:G28 G32 G36">
      <formula1>"regulär,n.V.,n.E."</formula1>
    </dataValidation>
  </dataValidations>
  <printOptions horizontalCentered="1"/>
  <pageMargins left="0.31527777777777777" right="0.31527777777777777" top="0.31527777777777777" bottom="0.1576388888888888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DeinName</vt:lpstr>
      <vt:lpstr>DeinName!Druckbereich</vt:lpstr>
      <vt:lpstr>DeinName!Vorrunde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Nico</cp:lastModifiedBy>
  <dcterms:created xsi:type="dcterms:W3CDTF">2014-06-27T04:35:59Z</dcterms:created>
  <dcterms:modified xsi:type="dcterms:W3CDTF">2014-06-27T04:40:11Z</dcterms:modified>
</cp:coreProperties>
</file>